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artin/Dropbox/Printing/"/>
    </mc:Choice>
  </mc:AlternateContent>
  <bookViews>
    <workbookView xWindow="7060" yWindow="460" windowWidth="26540" windowHeight="20460" tabRatio="691"/>
  </bookViews>
  <sheets>
    <sheet name="Print Border Sizes" sheetId="8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51" i="8" l="1"/>
  <c r="C51" i="8"/>
  <c r="N51" i="8"/>
  <c r="I51" i="8"/>
  <c r="K51" i="8"/>
  <c r="G51" i="8"/>
  <c r="H39" i="8"/>
  <c r="H51" i="8"/>
  <c r="J51" i="8"/>
  <c r="C49" i="8"/>
  <c r="H49" i="8"/>
  <c r="C42" i="8"/>
  <c r="G42" i="8"/>
  <c r="H42" i="8"/>
  <c r="I42" i="8"/>
  <c r="G43" i="8"/>
  <c r="H43" i="8"/>
  <c r="I43" i="8"/>
  <c r="G44" i="8"/>
  <c r="H44" i="8"/>
  <c r="I44" i="8"/>
  <c r="G45" i="8"/>
  <c r="H45" i="8"/>
  <c r="I45" i="8"/>
  <c r="G46" i="8"/>
  <c r="H46" i="8"/>
  <c r="I46" i="8"/>
  <c r="C47" i="8"/>
  <c r="G47" i="8"/>
  <c r="H47" i="8"/>
  <c r="I47" i="8"/>
  <c r="C48" i="8"/>
  <c r="G48" i="8"/>
  <c r="H48" i="8"/>
  <c r="I48" i="8"/>
  <c r="G49" i="8"/>
  <c r="I49" i="8"/>
  <c r="C50" i="8"/>
  <c r="G50" i="8"/>
  <c r="H50" i="8"/>
  <c r="I50" i="8"/>
  <c r="C52" i="8"/>
  <c r="G52" i="8"/>
  <c r="H52" i="8"/>
  <c r="I52" i="8"/>
  <c r="C53" i="8"/>
  <c r="G53" i="8"/>
  <c r="H53" i="8"/>
  <c r="I53" i="8"/>
  <c r="C54" i="8"/>
  <c r="G54" i="8"/>
  <c r="H54" i="8"/>
  <c r="I54" i="8"/>
  <c r="C55" i="8"/>
  <c r="G55" i="8"/>
  <c r="H55" i="8"/>
  <c r="I55" i="8"/>
  <c r="C56" i="8"/>
  <c r="G56" i="8"/>
  <c r="H56" i="8"/>
  <c r="I56" i="8"/>
  <c r="C57" i="8"/>
  <c r="G57" i="8"/>
  <c r="H57" i="8"/>
  <c r="I57" i="8"/>
  <c r="C58" i="8"/>
  <c r="G58" i="8"/>
  <c r="H58" i="8"/>
  <c r="I58" i="8"/>
  <c r="C59" i="8"/>
  <c r="G59" i="8"/>
  <c r="H59" i="8"/>
  <c r="I59" i="8"/>
  <c r="I41" i="8"/>
  <c r="K41" i="8"/>
  <c r="G41" i="8"/>
  <c r="H41" i="8"/>
  <c r="J41" i="8"/>
  <c r="H4" i="8"/>
  <c r="J57" i="8"/>
  <c r="D42" i="8"/>
  <c r="K42" i="8"/>
  <c r="K43" i="8"/>
  <c r="K44" i="8"/>
  <c r="K45" i="8"/>
  <c r="K46" i="8"/>
  <c r="D47" i="8"/>
  <c r="K47" i="8"/>
  <c r="D48" i="8"/>
  <c r="K48" i="8"/>
  <c r="D49" i="8"/>
  <c r="K49" i="8"/>
  <c r="D50" i="8"/>
  <c r="K50" i="8"/>
  <c r="D52" i="8"/>
  <c r="K52" i="8"/>
  <c r="D53" i="8"/>
  <c r="K53" i="8"/>
  <c r="D54" i="8"/>
  <c r="K54" i="8"/>
  <c r="D55" i="8"/>
  <c r="K55" i="8"/>
  <c r="D56" i="8"/>
  <c r="K56" i="8"/>
  <c r="D57" i="8"/>
  <c r="K57" i="8"/>
  <c r="D58" i="8"/>
  <c r="K58" i="8"/>
  <c r="D59" i="8"/>
  <c r="K59" i="8"/>
  <c r="J42" i="8"/>
  <c r="J43" i="8"/>
  <c r="J44" i="8"/>
  <c r="J45" i="8"/>
  <c r="J46" i="8"/>
  <c r="J47" i="8"/>
  <c r="J48" i="8"/>
  <c r="J49" i="8"/>
  <c r="J50" i="8"/>
  <c r="J52" i="8"/>
  <c r="J53" i="8"/>
  <c r="J54" i="8"/>
  <c r="J55" i="8"/>
  <c r="J56" i="8"/>
  <c r="J58" i="8"/>
  <c r="J59" i="8"/>
  <c r="N57" i="8"/>
  <c r="N58" i="8"/>
  <c r="N56" i="8"/>
  <c r="N59" i="8"/>
  <c r="N46" i="8"/>
  <c r="E46" i="8"/>
  <c r="N45" i="8"/>
  <c r="F45" i="8"/>
  <c r="E45" i="8"/>
  <c r="N43" i="8"/>
  <c r="F43" i="8"/>
  <c r="E43" i="8"/>
  <c r="N31" i="8"/>
  <c r="K31" i="8"/>
  <c r="J31" i="8"/>
  <c r="I31" i="8"/>
  <c r="H31" i="8"/>
  <c r="G31" i="8"/>
  <c r="F31" i="8"/>
  <c r="E31" i="8"/>
  <c r="N23" i="8"/>
  <c r="K23" i="8"/>
  <c r="J23" i="8"/>
  <c r="I23" i="8"/>
  <c r="H23" i="8"/>
  <c r="G23" i="8"/>
  <c r="F23" i="8"/>
  <c r="E23" i="8"/>
  <c r="N44" i="8"/>
  <c r="F44" i="8"/>
  <c r="E44" i="8"/>
  <c r="N41" i="8"/>
  <c r="F41" i="8"/>
  <c r="E41" i="8"/>
  <c r="N47" i="8"/>
  <c r="N53" i="8"/>
  <c r="N52" i="8"/>
  <c r="C25" i="8"/>
  <c r="H25" i="8"/>
  <c r="G25" i="8"/>
  <c r="C29" i="8"/>
  <c r="D29" i="8"/>
  <c r="D14" i="8"/>
  <c r="C14" i="8"/>
  <c r="N14" i="8"/>
  <c r="N8" i="8"/>
  <c r="N10" i="8"/>
  <c r="N11" i="8"/>
  <c r="D13" i="8"/>
  <c r="C13" i="8"/>
  <c r="N13" i="8"/>
  <c r="N18" i="8"/>
  <c r="N55" i="8"/>
  <c r="N54" i="8"/>
  <c r="N50" i="8"/>
  <c r="N49" i="8"/>
  <c r="N48" i="8"/>
  <c r="N42" i="8"/>
  <c r="D34" i="8"/>
  <c r="C34" i="8"/>
  <c r="N34" i="8"/>
  <c r="D33" i="8"/>
  <c r="C33" i="8"/>
  <c r="N33" i="8"/>
  <c r="D32" i="8"/>
  <c r="C32" i="8"/>
  <c r="N32" i="8"/>
  <c r="D30" i="8"/>
  <c r="C30" i="8"/>
  <c r="N30" i="8"/>
  <c r="D28" i="8"/>
  <c r="C28" i="8"/>
  <c r="N28" i="8"/>
  <c r="D27" i="8"/>
  <c r="C27" i="8"/>
  <c r="N27" i="8"/>
  <c r="N26" i="8"/>
  <c r="D25" i="8"/>
  <c r="N25" i="8"/>
  <c r="C24" i="8"/>
  <c r="N24" i="8"/>
  <c r="C21" i="8"/>
  <c r="N21" i="8"/>
  <c r="N20" i="8"/>
  <c r="D19" i="8"/>
  <c r="C19" i="8"/>
  <c r="N19" i="8"/>
  <c r="N22" i="8"/>
  <c r="D17" i="8"/>
  <c r="C17" i="8"/>
  <c r="N17" i="8"/>
  <c r="N16" i="8"/>
  <c r="D15" i="8"/>
  <c r="C15" i="8"/>
  <c r="N15" i="8"/>
  <c r="D12" i="8"/>
  <c r="C12" i="8"/>
  <c r="N12" i="8"/>
  <c r="D9" i="8"/>
  <c r="C9" i="8"/>
  <c r="N9" i="8"/>
  <c r="E27" i="8"/>
  <c r="E26" i="8"/>
  <c r="E25" i="8"/>
  <c r="E20" i="8"/>
  <c r="E22" i="8"/>
  <c r="E18" i="8"/>
  <c r="E16" i="8"/>
  <c r="E11" i="8"/>
  <c r="E10" i="8"/>
  <c r="E9" i="8"/>
  <c r="E8" i="8"/>
  <c r="K28" i="8"/>
  <c r="J28" i="8"/>
  <c r="I28" i="8"/>
  <c r="H28" i="8"/>
  <c r="G28" i="8"/>
  <c r="K16" i="8"/>
  <c r="J16" i="8"/>
  <c r="I16" i="8"/>
  <c r="H16" i="8"/>
  <c r="G16" i="8"/>
  <c r="F16" i="8"/>
  <c r="K21" i="8"/>
  <c r="J21" i="8"/>
  <c r="I21" i="8"/>
  <c r="H21" i="8"/>
  <c r="G21" i="8"/>
  <c r="F21" i="8"/>
  <c r="K20" i="8"/>
  <c r="J20" i="8"/>
  <c r="I20" i="8"/>
  <c r="H20" i="8"/>
  <c r="G20" i="8"/>
  <c r="F20" i="8"/>
  <c r="K33" i="8"/>
  <c r="J33" i="8"/>
  <c r="I33" i="8"/>
  <c r="H33" i="8"/>
  <c r="G33" i="8"/>
  <c r="K26" i="8"/>
  <c r="J26" i="8"/>
  <c r="I26" i="8"/>
  <c r="H26" i="8"/>
  <c r="G26" i="8"/>
  <c r="K14" i="8"/>
  <c r="J14" i="8"/>
  <c r="I14" i="8"/>
  <c r="H14" i="8"/>
  <c r="G14" i="8"/>
  <c r="F26" i="8"/>
  <c r="K15" i="8"/>
  <c r="J15" i="8"/>
  <c r="I15" i="8"/>
  <c r="H15" i="8"/>
  <c r="G15" i="8"/>
  <c r="G12" i="8"/>
  <c r="H12" i="8"/>
  <c r="I12" i="8"/>
  <c r="J12" i="8"/>
  <c r="K12" i="8"/>
  <c r="G13" i="8"/>
  <c r="H13" i="8"/>
  <c r="I13" i="8"/>
  <c r="J13" i="8"/>
  <c r="K13" i="8"/>
  <c r="G17" i="8"/>
  <c r="H17" i="8"/>
  <c r="I17" i="8"/>
  <c r="J17" i="8"/>
  <c r="K17" i="8"/>
  <c r="G18" i="8"/>
  <c r="H18" i="8"/>
  <c r="I18" i="8"/>
  <c r="J18" i="8"/>
  <c r="K18" i="8"/>
  <c r="G22" i="8"/>
  <c r="H22" i="8"/>
  <c r="I22" i="8"/>
  <c r="J22" i="8"/>
  <c r="K22" i="8"/>
  <c r="I25" i="8"/>
  <c r="J25" i="8"/>
  <c r="K25" i="8"/>
  <c r="G27" i="8"/>
  <c r="H27" i="8"/>
  <c r="I27" i="8"/>
  <c r="J27" i="8"/>
  <c r="K27" i="8"/>
  <c r="G30" i="8"/>
  <c r="H30" i="8"/>
  <c r="I30" i="8"/>
  <c r="J30" i="8"/>
  <c r="K30" i="8"/>
  <c r="G32" i="8"/>
  <c r="H32" i="8"/>
  <c r="I32" i="8"/>
  <c r="J32" i="8"/>
  <c r="K32" i="8"/>
  <c r="G34" i="8"/>
  <c r="H34" i="8"/>
  <c r="I34" i="8"/>
  <c r="J34" i="8"/>
  <c r="K34" i="8"/>
  <c r="G9" i="8"/>
  <c r="H9" i="8"/>
  <c r="I9" i="8"/>
  <c r="J9" i="8"/>
  <c r="K9" i="8"/>
  <c r="F9" i="8"/>
  <c r="J10" i="8"/>
  <c r="K10" i="8"/>
  <c r="J11" i="8"/>
  <c r="K11" i="8"/>
  <c r="G10" i="8"/>
  <c r="H10" i="8"/>
  <c r="I10" i="8"/>
  <c r="G11" i="8"/>
  <c r="H11" i="8"/>
  <c r="I11" i="8"/>
  <c r="H8" i="8"/>
  <c r="G8" i="8"/>
  <c r="F10" i="8"/>
  <c r="F11" i="8"/>
  <c r="F18" i="8"/>
  <c r="F22" i="8"/>
  <c r="F24" i="8"/>
  <c r="F27" i="8"/>
  <c r="F25" i="8"/>
  <c r="F8" i="8"/>
  <c r="I8" i="8"/>
  <c r="J8" i="8"/>
  <c r="K8" i="8"/>
  <c r="G24" i="8"/>
  <c r="H24" i="8"/>
  <c r="I24" i="8"/>
  <c r="J24" i="8"/>
  <c r="K24" i="8"/>
  <c r="J19" i="8"/>
  <c r="I19" i="8"/>
  <c r="H19" i="8"/>
  <c r="G19" i="8"/>
  <c r="K19" i="8"/>
  <c r="N29" i="8"/>
  <c r="K29" i="8"/>
  <c r="J29" i="8"/>
  <c r="I29" i="8"/>
  <c r="H29" i="8"/>
  <c r="G29" i="8"/>
</calcChain>
</file>

<file path=xl/sharedStrings.xml><?xml version="1.0" encoding="utf-8"?>
<sst xmlns="http://schemas.openxmlformats.org/spreadsheetml/2006/main" count="131" uniqueCount="80">
  <si>
    <t>Width</t>
    <phoneticPr fontId="1"/>
  </si>
  <si>
    <t>Height</t>
    <phoneticPr fontId="1"/>
  </si>
  <si>
    <t>L</t>
    <phoneticPr fontId="1"/>
  </si>
  <si>
    <t>Wide</t>
    <phoneticPr fontId="1"/>
  </si>
  <si>
    <t>Paper</t>
    <phoneticPr fontId="1"/>
  </si>
  <si>
    <t>2L (5x7)</t>
    <phoneticPr fontId="1"/>
  </si>
  <si>
    <t>Top</t>
    <phoneticPr fontId="1"/>
  </si>
  <si>
    <t>Bottom</t>
    <phoneticPr fontId="1"/>
  </si>
  <si>
    <t>Paper Size (mm)</t>
    <phoneticPr fontId="1"/>
  </si>
  <si>
    <t>Paper Size (inch)</t>
    <phoneticPr fontId="1"/>
  </si>
  <si>
    <t>Borders (mm)</t>
    <phoneticPr fontId="1"/>
  </si>
  <si>
    <t>Cell Size (mm)</t>
    <phoneticPr fontId="1"/>
  </si>
  <si>
    <t>Top</t>
    <phoneticPr fontId="1"/>
  </si>
  <si>
    <t>Bottom</t>
    <phoneticPr fontId="1"/>
  </si>
  <si>
    <t>Sides</t>
    <phoneticPr fontId="1"/>
  </si>
  <si>
    <t>4x6"</t>
    <phoneticPr fontId="1"/>
  </si>
  <si>
    <t xml:space="preserve">Notes: </t>
    <phoneticPr fontId="1"/>
  </si>
  <si>
    <t>#1 The 10% side borders are calculated from the length of the short side of the paper.</t>
    <phoneticPr fontId="1"/>
  </si>
  <si>
    <t>#2 This spreadsheet is protected to stop you from messing it up unintentionally, but you can remove the protection from</t>
    <phoneticPr fontId="1"/>
  </si>
  <si>
    <t xml:space="preserve">     the Tool menu if you want to edit the spreadsheet yourself.</t>
    <phoneticPr fontId="1"/>
  </si>
  <si>
    <t>A4</t>
    <phoneticPr fontId="1"/>
  </si>
  <si>
    <t>A3</t>
    <phoneticPr fontId="1"/>
  </si>
  <si>
    <t>#3 Updates of this spreadsheet at:</t>
    <phoneticPr fontId="1"/>
  </si>
  <si>
    <t>http://mbp.ac/borders</t>
    <phoneticPr fontId="1"/>
  </si>
  <si>
    <t>9.5x17" (Non Standard)</t>
    <phoneticPr fontId="1"/>
  </si>
  <si>
    <t>x</t>
    <phoneticPr fontId="1"/>
  </si>
  <si>
    <t>x</t>
    <phoneticPr fontId="1"/>
  </si>
  <si>
    <t>8x10" (6P)</t>
    <phoneticPr fontId="1"/>
  </si>
  <si>
    <t>8.5x11" (Letter)</t>
    <phoneticPr fontId="1"/>
  </si>
  <si>
    <t>8.5x14" (Legal)</t>
    <phoneticPr fontId="1"/>
  </si>
  <si>
    <t>9x12 (ARCH A)</t>
    <phoneticPr fontId="1"/>
  </si>
  <si>
    <t>10x12"</t>
    <phoneticPr fontId="1"/>
  </si>
  <si>
    <t>12x18" (ARCH B)</t>
    <phoneticPr fontId="1"/>
  </si>
  <si>
    <t>11x17" (Ledger)</t>
    <phoneticPr fontId="1"/>
  </si>
  <si>
    <t>12x17" (Non Standard)</t>
    <phoneticPr fontId="1"/>
  </si>
  <si>
    <t>14x17"</t>
    <phoneticPr fontId="1"/>
  </si>
  <si>
    <t>16x20" (US Photo)</t>
    <phoneticPr fontId="1"/>
  </si>
  <si>
    <t>A2</t>
    <phoneticPr fontId="1"/>
  </si>
  <si>
    <t>17x22" (ANSI C)</t>
    <phoneticPr fontId="1"/>
  </si>
  <si>
    <t>17x24" (Non Standard)</t>
    <phoneticPr fontId="1"/>
  </si>
  <si>
    <t>20x24"</t>
    <phoneticPr fontId="1"/>
  </si>
  <si>
    <t>13x19" (A3+ / Super B)</t>
    <phoneticPr fontId="1"/>
  </si>
  <si>
    <t>http://mbp.ac/borderscripts</t>
    <phoneticPr fontId="1"/>
  </si>
  <si>
    <t xml:space="preserve">#4 If you need to print to roll media then crop down to sheet sizes, take a look at our Photoshop Fine Art Border Scripts: </t>
    <phoneticPr fontId="1"/>
  </si>
  <si>
    <t>Approximate Aspect Ratio</t>
    <phoneticPr fontId="1"/>
  </si>
  <si>
    <t>17x25"</t>
    <phoneticPr fontId="1"/>
  </si>
  <si>
    <t>18x24" (ARCH C)</t>
    <phoneticPr fontId="1"/>
  </si>
  <si>
    <t>20x30" (Poster)</t>
    <phoneticPr fontId="1"/>
  </si>
  <si>
    <t>22x34 (ANSI D)</t>
    <phoneticPr fontId="1"/>
  </si>
  <si>
    <t>24x39" (Non Standard)</t>
    <phoneticPr fontId="1"/>
  </si>
  <si>
    <t>24x43" (Non Standard)</t>
    <phoneticPr fontId="1"/>
  </si>
  <si>
    <t>24x44" (Non Standard)</t>
    <phoneticPr fontId="1"/>
  </si>
  <si>
    <t>24x48" (Non Standard)</t>
    <phoneticPr fontId="1"/>
  </si>
  <si>
    <t>24x52" (Non Standard)</t>
    <phoneticPr fontId="1"/>
  </si>
  <si>
    <t>24x54" (Non Standard)</t>
    <phoneticPr fontId="1"/>
  </si>
  <si>
    <t>Click here to change the top and bottom border proportions -&gt;</t>
    <phoneticPr fontId="1"/>
  </si>
  <si>
    <t>&lt;- Don't change this. It automatically updates.</t>
    <phoneticPr fontId="1"/>
  </si>
  <si>
    <t>Print Border Size Calculation Tool</t>
    <phoneticPr fontId="1"/>
  </si>
  <si>
    <t>See other notes below the table…</t>
    <phoneticPr fontId="1"/>
  </si>
  <si>
    <t>24x46" (Non Standard)</t>
    <phoneticPr fontId="1"/>
  </si>
  <si>
    <t>24x45" (Non Standard)</t>
    <phoneticPr fontId="1"/>
  </si>
  <si>
    <t>44x80" (Non Standard)</t>
    <phoneticPr fontId="1"/>
  </si>
  <si>
    <t>24x40" (Non Standard)</t>
    <phoneticPr fontId="1"/>
  </si>
  <si>
    <t>A1</t>
    <phoneticPr fontId="1"/>
  </si>
  <si>
    <t>A0</t>
    <phoneticPr fontId="1"/>
  </si>
  <si>
    <t>B2</t>
    <phoneticPr fontId="1"/>
  </si>
  <si>
    <t>B0</t>
    <phoneticPr fontId="1"/>
  </si>
  <si>
    <t>B3</t>
    <phoneticPr fontId="1"/>
  </si>
  <si>
    <t>B1</t>
    <phoneticPr fontId="1"/>
  </si>
  <si>
    <t xml:space="preserve">B0+ </t>
    <phoneticPr fontId="1"/>
  </si>
  <si>
    <t>24x36" (ARCH D)</t>
    <phoneticPr fontId="1"/>
  </si>
  <si>
    <t>Revision:</t>
    <phoneticPr fontId="1"/>
  </si>
  <si>
    <t>Last Updated:</t>
    <phoneticPr fontId="1"/>
  </si>
  <si>
    <t>https://www.martinbaileyphotography.com/</t>
    <phoneticPr fontId="1"/>
  </si>
  <si>
    <t>44x66" (Non Standard)</t>
    <phoneticPr fontId="1"/>
  </si>
  <si>
    <t>44x62"</t>
    <phoneticPr fontId="1"/>
  </si>
  <si>
    <t>Larger media requires narrower borders for better balance and a smaller offset, such as 8 : 12%</t>
    <phoneticPr fontId="1"/>
  </si>
  <si>
    <t xml:space="preserve">Large prints have narrower borders. You can change the amount of reduction here (must be percentage) -&gt; </t>
    <phoneticPr fontId="1"/>
  </si>
  <si>
    <t>30x44" (Non Standard)</t>
    <phoneticPr fontId="1"/>
  </si>
  <si>
    <t>2.0.1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</si>
</sst>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_);[Red]\(0.0\)"/>
    <numFmt numFmtId="178" formatCode="0_);[Red]\(0\)"/>
    <numFmt numFmtId="179" formatCode="0.0"/>
    <numFmt numFmtId="180" formatCode="[$-409]mmmm\ d\,\ yyyy;@"/>
  </numFmts>
  <fonts count="13" x14ac:knownFonts="1">
    <font>
      <sz val="11"/>
      <name val="ＭＳ Ｐゴシック"/>
      <charset val="128"/>
    </font>
    <font>
      <sz val="6"/>
      <name val="ＭＳ Ｐゴシック"/>
      <charset val="128"/>
    </font>
    <font>
      <sz val="11"/>
      <name val="ＭＳ Ｐゴシック"/>
      <charset val="128"/>
    </font>
    <font>
      <u/>
      <sz val="11"/>
      <color indexed="12"/>
      <name val="ＭＳ Ｐゴシック"/>
      <charset val="128"/>
    </font>
    <font>
      <b/>
      <sz val="16"/>
      <name val="ＭＳ Ｐゴシック"/>
      <charset val="128"/>
    </font>
    <font>
      <b/>
      <sz val="11"/>
      <name val="ＭＳ Ｐゴシック"/>
      <charset val="128"/>
    </font>
    <font>
      <b/>
      <sz val="10"/>
      <name val="ＭＳ Ｐゴシック"/>
      <charset val="128"/>
    </font>
    <font>
      <sz val="10"/>
      <name val="ＭＳ Ｐゴシック"/>
      <charset val="128"/>
    </font>
    <font>
      <sz val="12"/>
      <name val="ＭＳ Ｐゴシック"/>
      <charset val="128"/>
    </font>
    <font>
      <sz val="11"/>
      <color theme="0"/>
      <name val="ＭＳ Ｐゴシック"/>
      <charset val="128"/>
    </font>
    <font>
      <b/>
      <sz val="11"/>
      <color rgb="FF008000"/>
      <name val="ＭＳ Ｐゴシック"/>
      <charset val="128"/>
    </font>
    <font>
      <sz val="11"/>
      <color rgb="FFFF0000"/>
      <name val="ＭＳ Ｐゴシック"/>
      <charset val="128"/>
    </font>
    <font>
      <sz val="11"/>
      <color rgb="FF00B050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178" fontId="5" fillId="2" borderId="0" xfId="0" applyNumberFormat="1" applyFont="1" applyFill="1" applyBorder="1" applyAlignment="1">
      <alignment horizontal="center"/>
    </xf>
    <xf numFmtId="0" fontId="0" fillId="3" borderId="0" xfId="0" applyFont="1" applyFill="1" applyBorder="1"/>
    <xf numFmtId="0" fontId="9" fillId="3" borderId="0" xfId="0" applyFont="1" applyFill="1" applyBorder="1"/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9" fontId="10" fillId="3" borderId="0" xfId="0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9" fontId="11" fillId="3" borderId="0" xfId="0" applyNumberFormat="1" applyFont="1" applyFill="1" applyBorder="1" applyAlignment="1" applyProtection="1">
      <alignment horizontal="center"/>
    </xf>
    <xf numFmtId="178" fontId="5" fillId="4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/>
    <xf numFmtId="0" fontId="0" fillId="2" borderId="1" xfId="0" applyFont="1" applyFill="1" applyBorder="1"/>
    <xf numFmtId="176" fontId="0" fillId="2" borderId="1" xfId="0" applyNumberFormat="1" applyFont="1" applyFill="1" applyBorder="1"/>
    <xf numFmtId="177" fontId="0" fillId="2" borderId="1" xfId="0" applyNumberFormat="1" applyFont="1" applyFill="1" applyBorder="1"/>
    <xf numFmtId="0" fontId="0" fillId="4" borderId="1" xfId="0" applyFont="1" applyFill="1" applyBorder="1"/>
    <xf numFmtId="176" fontId="0" fillId="4" borderId="1" xfId="0" applyNumberFormat="1" applyFont="1" applyFill="1" applyBorder="1"/>
    <xf numFmtId="177" fontId="0" fillId="4" borderId="1" xfId="0" applyNumberFormat="1" applyFont="1" applyFill="1" applyBorder="1"/>
    <xf numFmtId="178" fontId="5" fillId="2" borderId="2" xfId="0" applyNumberFormat="1" applyFont="1" applyFill="1" applyBorder="1"/>
    <xf numFmtId="178" fontId="5" fillId="4" borderId="2" xfId="0" applyNumberFormat="1" applyFont="1" applyFill="1" applyBorder="1"/>
    <xf numFmtId="178" fontId="0" fillId="2" borderId="3" xfId="0" applyNumberFormat="1" applyFont="1" applyFill="1" applyBorder="1" applyAlignment="1">
      <alignment horizontal="left"/>
    </xf>
    <xf numFmtId="178" fontId="5" fillId="4" borderId="3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9" fontId="5" fillId="4" borderId="4" xfId="0" applyNumberFormat="1" applyFont="1" applyFill="1" applyBorder="1" applyAlignment="1">
      <alignment horizontal="center"/>
    </xf>
    <xf numFmtId="0" fontId="0" fillId="3" borderId="5" xfId="0" applyFont="1" applyFill="1" applyBorder="1"/>
    <xf numFmtId="0" fontId="0" fillId="3" borderId="0" xfId="0" applyFont="1" applyFill="1" applyBorder="1" applyAlignment="1">
      <alignment horizontal="right"/>
    </xf>
    <xf numFmtId="179" fontId="0" fillId="3" borderId="0" xfId="0" applyNumberFormat="1" applyFont="1" applyFill="1" applyBorder="1" applyAlignment="1">
      <alignment horizontal="left"/>
    </xf>
    <xf numFmtId="9" fontId="12" fillId="3" borderId="0" xfId="0" applyNumberFormat="1" applyFont="1" applyFill="1" applyBorder="1"/>
    <xf numFmtId="0" fontId="0" fillId="2" borderId="6" xfId="0" applyFont="1" applyFill="1" applyBorder="1"/>
    <xf numFmtId="176" fontId="0" fillId="2" borderId="6" xfId="0" applyNumberFormat="1" applyFont="1" applyFill="1" applyBorder="1"/>
    <xf numFmtId="177" fontId="0" fillId="2" borderId="6" xfId="0" applyNumberFormat="1" applyFont="1" applyFill="1" applyBorder="1"/>
    <xf numFmtId="178" fontId="5" fillId="2" borderId="7" xfId="0" applyNumberFormat="1" applyFont="1" applyFill="1" applyBorder="1"/>
    <xf numFmtId="178" fontId="5" fillId="2" borderId="4" xfId="0" applyNumberFormat="1" applyFont="1" applyFill="1" applyBorder="1" applyAlignment="1">
      <alignment horizontal="center"/>
    </xf>
    <xf numFmtId="178" fontId="0" fillId="2" borderId="8" xfId="0" applyNumberFormat="1" applyFont="1" applyFill="1" applyBorder="1" applyAlignment="1">
      <alignment horizontal="left"/>
    </xf>
    <xf numFmtId="0" fontId="0" fillId="2" borderId="9" xfId="0" applyFont="1" applyFill="1" applyBorder="1"/>
    <xf numFmtId="176" fontId="0" fillId="2" borderId="9" xfId="0" applyNumberFormat="1" applyFont="1" applyFill="1" applyBorder="1"/>
    <xf numFmtId="177" fontId="0" fillId="2" borderId="9" xfId="0" applyNumberFormat="1" applyFont="1" applyFill="1" applyBorder="1"/>
    <xf numFmtId="178" fontId="5" fillId="2" borderId="10" xfId="0" applyNumberFormat="1" applyFont="1" applyFill="1" applyBorder="1"/>
    <xf numFmtId="178" fontId="5" fillId="2" borderId="5" xfId="0" applyNumberFormat="1" applyFont="1" applyFill="1" applyBorder="1" applyAlignment="1">
      <alignment horizontal="center"/>
    </xf>
    <xf numFmtId="178" fontId="0" fillId="2" borderId="11" xfId="0" applyNumberFormat="1" applyFont="1" applyFill="1" applyBorder="1" applyAlignment="1">
      <alignment horizontal="left"/>
    </xf>
    <xf numFmtId="180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9" fontId="5" fillId="4" borderId="5" xfId="0" applyNumberFormat="1" applyFont="1" applyFill="1" applyBorder="1" applyAlignment="1">
      <alignment horizontal="center" vertical="center" wrapText="1"/>
    </xf>
    <xf numFmtId="9" fontId="5" fillId="4" borderId="11" xfId="0" applyNumberFormat="1" applyFont="1" applyFill="1" applyBorder="1" applyAlignment="1">
      <alignment horizontal="center" vertical="center" wrapText="1"/>
    </xf>
    <xf numFmtId="9" fontId="5" fillId="4" borderId="4" xfId="0" applyNumberFormat="1" applyFont="1" applyFill="1" applyBorder="1" applyAlignment="1">
      <alignment horizontal="center" vertical="center" wrapText="1"/>
    </xf>
    <xf numFmtId="9" fontId="5" fillId="4" borderId="8" xfId="0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left"/>
    </xf>
    <xf numFmtId="0" fontId="5" fillId="4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9" fontId="5" fillId="4" borderId="5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101600</xdr:rowOff>
    </xdr:from>
    <xdr:to>
      <xdr:col>5</xdr:col>
      <xdr:colOff>444500</xdr:colOff>
      <xdr:row>0</xdr:row>
      <xdr:rowOff>533400</xdr:rowOff>
    </xdr:to>
    <xdr:pic>
      <xdr:nvPicPr>
        <xdr:cNvPr id="4220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101600"/>
          <a:ext cx="3810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lack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bp.ac/borderscripts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s://www.martinbaileyphotography.com/" TargetMode="External"/><Relationship Id="rId2" Type="http://schemas.openxmlformats.org/officeDocument/2006/relationships/hyperlink" Target="http://mbp.ac/bord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workbookViewId="0">
      <pane ySplit="7" topLeftCell="A8" activePane="bottomLeft" state="frozen"/>
      <selection pane="bottomLeft" activeCell="G4" sqref="G4"/>
    </sheetView>
  </sheetViews>
  <sheetFormatPr baseColWidth="10" defaultColWidth="8.83203125" defaultRowHeight="14" x14ac:dyDescent="0.15"/>
  <cols>
    <col min="1" max="1" width="9.1640625" style="2" customWidth="1"/>
    <col min="2" max="2" width="19.33203125" style="2" customWidth="1"/>
    <col min="3" max="11" width="8.6640625" style="2" customWidth="1"/>
    <col min="12" max="12" width="4.6640625" style="2" customWidth="1"/>
    <col min="13" max="13" width="3.1640625" style="2" customWidth="1"/>
    <col min="14" max="14" width="4.6640625" style="2" customWidth="1"/>
    <col min="15" max="16384" width="8.83203125" style="2"/>
  </cols>
  <sheetData>
    <row r="1" spans="1:14" ht="43" customHeight="1" x14ac:dyDescent="0.15">
      <c r="B1" s="43"/>
      <c r="C1" s="43"/>
      <c r="D1" s="43"/>
      <c r="E1" s="43"/>
      <c r="F1" s="43"/>
      <c r="G1" s="43"/>
      <c r="H1" s="51" t="s">
        <v>73</v>
      </c>
      <c r="I1" s="51"/>
      <c r="J1" s="51"/>
      <c r="K1" s="51"/>
      <c r="L1" s="51"/>
      <c r="M1" s="51"/>
      <c r="N1" s="51"/>
    </row>
    <row r="2" spans="1:14" ht="19" x14ac:dyDescent="0.15">
      <c r="B2" s="46" t="s">
        <v>57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15">
      <c r="A3" s="3"/>
      <c r="F3" s="4"/>
      <c r="G3" s="5" t="s">
        <v>6</v>
      </c>
      <c r="H3" s="9" t="s">
        <v>7</v>
      </c>
    </row>
    <row r="4" spans="1:14" x14ac:dyDescent="0.15">
      <c r="A4" s="3"/>
      <c r="B4" s="4"/>
      <c r="F4" s="6" t="s">
        <v>55</v>
      </c>
      <c r="G4" s="7">
        <v>7.0000000000000007E-2</v>
      </c>
      <c r="H4" s="10">
        <f>0.2-G4</f>
        <v>0.13</v>
      </c>
      <c r="I4" s="8" t="s">
        <v>56</v>
      </c>
    </row>
    <row r="5" spans="1:14" x14ac:dyDescent="0.15">
      <c r="A5" s="3"/>
      <c r="B5" s="4"/>
      <c r="G5" s="13" t="s">
        <v>58</v>
      </c>
      <c r="H5" s="10"/>
      <c r="I5" s="8"/>
    </row>
    <row r="6" spans="1:14" ht="17" customHeight="1" x14ac:dyDescent="0.15">
      <c r="A6" s="3"/>
      <c r="B6" s="44" t="s">
        <v>4</v>
      </c>
      <c r="C6" s="53" t="s">
        <v>8</v>
      </c>
      <c r="D6" s="53"/>
      <c r="E6" s="53" t="s">
        <v>9</v>
      </c>
      <c r="F6" s="53"/>
      <c r="G6" s="53" t="s">
        <v>10</v>
      </c>
      <c r="H6" s="53"/>
      <c r="I6" s="53"/>
      <c r="J6" s="56" t="s">
        <v>11</v>
      </c>
      <c r="K6" s="56"/>
      <c r="L6" s="47" t="s">
        <v>44</v>
      </c>
      <c r="M6" s="47"/>
      <c r="N6" s="48"/>
    </row>
    <row r="7" spans="1:14" x14ac:dyDescent="0.15">
      <c r="A7" s="3"/>
      <c r="B7" s="45"/>
      <c r="C7" s="24" t="s">
        <v>1</v>
      </c>
      <c r="D7" s="24" t="s">
        <v>3</v>
      </c>
      <c r="E7" s="24" t="s">
        <v>1</v>
      </c>
      <c r="F7" s="24" t="s">
        <v>3</v>
      </c>
      <c r="G7" s="25" t="s">
        <v>12</v>
      </c>
      <c r="H7" s="25" t="s">
        <v>13</v>
      </c>
      <c r="I7" s="25" t="s">
        <v>14</v>
      </c>
      <c r="J7" s="25" t="s">
        <v>1</v>
      </c>
      <c r="K7" s="25" t="s">
        <v>0</v>
      </c>
      <c r="L7" s="49"/>
      <c r="M7" s="49"/>
      <c r="N7" s="50"/>
    </row>
    <row r="8" spans="1:14" x14ac:dyDescent="0.15">
      <c r="A8" s="3"/>
      <c r="B8" s="14" t="s">
        <v>2</v>
      </c>
      <c r="C8" s="14">
        <v>89</v>
      </c>
      <c r="D8" s="14">
        <v>127</v>
      </c>
      <c r="E8" s="15">
        <f t="shared" ref="E8:F11" si="0">C8/25.4</f>
        <v>3.5039370078740157</v>
      </c>
      <c r="F8" s="15">
        <f t="shared" si="0"/>
        <v>5</v>
      </c>
      <c r="G8" s="16">
        <f t="shared" ref="G8:G34" si="1">C8*$G$4</f>
        <v>6.23</v>
      </c>
      <c r="H8" s="16">
        <f t="shared" ref="H8:H34" si="2">C8*$H$4</f>
        <v>11.57</v>
      </c>
      <c r="I8" s="16">
        <f t="shared" ref="I8:I34" si="3">C8*0.1</f>
        <v>8.9</v>
      </c>
      <c r="J8" s="16">
        <f t="shared" ref="J8:J34" si="4">$C8-($C8*0.2)</f>
        <v>71.2</v>
      </c>
      <c r="K8" s="16">
        <f t="shared" ref="K8:K34" si="5">$D8-($C8*0.2)</f>
        <v>109.2</v>
      </c>
      <c r="L8" s="20">
        <v>5</v>
      </c>
      <c r="M8" s="1" t="s">
        <v>25</v>
      </c>
      <c r="N8" s="22">
        <f>D8/C8*L8</f>
        <v>7.1348314606741567</v>
      </c>
    </row>
    <row r="9" spans="1:14" x14ac:dyDescent="0.15">
      <c r="A9" s="3"/>
      <c r="B9" s="17" t="s">
        <v>15</v>
      </c>
      <c r="C9" s="17">
        <f>4*25.4</f>
        <v>101.6</v>
      </c>
      <c r="D9" s="17">
        <f>6*25.4</f>
        <v>152.39999999999998</v>
      </c>
      <c r="E9" s="18">
        <f t="shared" si="0"/>
        <v>4</v>
      </c>
      <c r="F9" s="18">
        <f t="shared" si="0"/>
        <v>5.9999999999999991</v>
      </c>
      <c r="G9" s="19">
        <f t="shared" si="1"/>
        <v>7.1120000000000001</v>
      </c>
      <c r="H9" s="19">
        <f t="shared" si="2"/>
        <v>13.208</v>
      </c>
      <c r="I9" s="19">
        <f t="shared" si="3"/>
        <v>10.16</v>
      </c>
      <c r="J9" s="19">
        <f t="shared" si="4"/>
        <v>81.28</v>
      </c>
      <c r="K9" s="19">
        <f t="shared" si="5"/>
        <v>132.07999999999998</v>
      </c>
      <c r="L9" s="21">
        <v>2</v>
      </c>
      <c r="M9" s="11" t="s">
        <v>25</v>
      </c>
      <c r="N9" s="23">
        <f t="shared" ref="N9:N55" si="6">D9/C9*L9</f>
        <v>2.9999999999999996</v>
      </c>
    </row>
    <row r="10" spans="1:14" x14ac:dyDescent="0.15">
      <c r="A10" s="3"/>
      <c r="B10" s="14" t="s">
        <v>5</v>
      </c>
      <c r="C10" s="14">
        <v>127</v>
      </c>
      <c r="D10" s="14">
        <v>178</v>
      </c>
      <c r="E10" s="15">
        <f t="shared" si="0"/>
        <v>5</v>
      </c>
      <c r="F10" s="15">
        <f t="shared" si="0"/>
        <v>7.0078740157480315</v>
      </c>
      <c r="G10" s="16">
        <f t="shared" si="1"/>
        <v>8.89</v>
      </c>
      <c r="H10" s="16">
        <f t="shared" si="2"/>
        <v>16.510000000000002</v>
      </c>
      <c r="I10" s="16">
        <f t="shared" si="3"/>
        <v>12.700000000000001</v>
      </c>
      <c r="J10" s="16">
        <f t="shared" si="4"/>
        <v>101.6</v>
      </c>
      <c r="K10" s="16">
        <f t="shared" si="5"/>
        <v>152.6</v>
      </c>
      <c r="L10" s="20">
        <v>5</v>
      </c>
      <c r="M10" s="1" t="s">
        <v>26</v>
      </c>
      <c r="N10" s="22">
        <f t="shared" si="6"/>
        <v>7.0078740157480315</v>
      </c>
    </row>
    <row r="11" spans="1:14" x14ac:dyDescent="0.15">
      <c r="A11" s="3"/>
      <c r="B11" s="17" t="s">
        <v>20</v>
      </c>
      <c r="C11" s="17">
        <v>210</v>
      </c>
      <c r="D11" s="17">
        <v>297</v>
      </c>
      <c r="E11" s="18">
        <f t="shared" si="0"/>
        <v>8.2677165354330722</v>
      </c>
      <c r="F11" s="18">
        <f t="shared" si="0"/>
        <v>11.692913385826772</v>
      </c>
      <c r="G11" s="19">
        <f t="shared" si="1"/>
        <v>14.700000000000001</v>
      </c>
      <c r="H11" s="19">
        <f t="shared" si="2"/>
        <v>27.3</v>
      </c>
      <c r="I11" s="19">
        <f t="shared" si="3"/>
        <v>21</v>
      </c>
      <c r="J11" s="19">
        <f t="shared" si="4"/>
        <v>168</v>
      </c>
      <c r="K11" s="19">
        <f t="shared" si="5"/>
        <v>255</v>
      </c>
      <c r="L11" s="21">
        <v>5</v>
      </c>
      <c r="M11" s="11" t="s">
        <v>26</v>
      </c>
      <c r="N11" s="23">
        <f t="shared" si="6"/>
        <v>7.0714285714285721</v>
      </c>
    </row>
    <row r="12" spans="1:14" x14ac:dyDescent="0.15">
      <c r="A12" s="3"/>
      <c r="B12" s="14" t="s">
        <v>27</v>
      </c>
      <c r="C12" s="14">
        <f t="shared" ref="C12:D17" si="7">E12*25.4</f>
        <v>203.2</v>
      </c>
      <c r="D12" s="14">
        <f t="shared" si="7"/>
        <v>254</v>
      </c>
      <c r="E12" s="15">
        <v>8</v>
      </c>
      <c r="F12" s="15">
        <v>10</v>
      </c>
      <c r="G12" s="16">
        <f t="shared" si="1"/>
        <v>14.224</v>
      </c>
      <c r="H12" s="16">
        <f t="shared" si="2"/>
        <v>26.416</v>
      </c>
      <c r="I12" s="16">
        <f t="shared" si="3"/>
        <v>20.32</v>
      </c>
      <c r="J12" s="16">
        <f t="shared" si="4"/>
        <v>162.56</v>
      </c>
      <c r="K12" s="16">
        <f t="shared" si="5"/>
        <v>213.36</v>
      </c>
      <c r="L12" s="20">
        <v>4</v>
      </c>
      <c r="M12" s="1" t="s">
        <v>25</v>
      </c>
      <c r="N12" s="22">
        <f t="shared" si="6"/>
        <v>5</v>
      </c>
    </row>
    <row r="13" spans="1:14" x14ac:dyDescent="0.15">
      <c r="A13" s="3"/>
      <c r="B13" s="17" t="s">
        <v>28</v>
      </c>
      <c r="C13" s="17">
        <f t="shared" si="7"/>
        <v>215.89999999999998</v>
      </c>
      <c r="D13" s="17">
        <f t="shared" si="7"/>
        <v>279.39999999999998</v>
      </c>
      <c r="E13" s="18">
        <v>8.5</v>
      </c>
      <c r="F13" s="18">
        <v>11</v>
      </c>
      <c r="G13" s="19">
        <f t="shared" si="1"/>
        <v>15.113</v>
      </c>
      <c r="H13" s="19">
        <f t="shared" si="2"/>
        <v>28.066999999999997</v>
      </c>
      <c r="I13" s="19">
        <f t="shared" si="3"/>
        <v>21.59</v>
      </c>
      <c r="J13" s="19">
        <f t="shared" si="4"/>
        <v>172.71999999999997</v>
      </c>
      <c r="K13" s="19">
        <f t="shared" si="5"/>
        <v>236.21999999999997</v>
      </c>
      <c r="L13" s="21">
        <v>7</v>
      </c>
      <c r="M13" s="11" t="s">
        <v>25</v>
      </c>
      <c r="N13" s="23">
        <f t="shared" si="6"/>
        <v>9.0588235294117645</v>
      </c>
    </row>
    <row r="14" spans="1:14" x14ac:dyDescent="0.15">
      <c r="A14" s="3"/>
      <c r="B14" s="14" t="s">
        <v>29</v>
      </c>
      <c r="C14" s="14">
        <f t="shared" si="7"/>
        <v>215.89999999999998</v>
      </c>
      <c r="D14" s="14">
        <f t="shared" si="7"/>
        <v>355.59999999999997</v>
      </c>
      <c r="E14" s="15">
        <v>8.5</v>
      </c>
      <c r="F14" s="15">
        <v>14</v>
      </c>
      <c r="G14" s="16">
        <f t="shared" si="1"/>
        <v>15.113</v>
      </c>
      <c r="H14" s="16">
        <f t="shared" si="2"/>
        <v>28.066999999999997</v>
      </c>
      <c r="I14" s="16">
        <f t="shared" si="3"/>
        <v>21.59</v>
      </c>
      <c r="J14" s="16">
        <f t="shared" si="4"/>
        <v>172.71999999999997</v>
      </c>
      <c r="K14" s="16">
        <f t="shared" si="5"/>
        <v>312.41999999999996</v>
      </c>
      <c r="L14" s="20">
        <v>3</v>
      </c>
      <c r="M14" s="1" t="s">
        <v>25</v>
      </c>
      <c r="N14" s="22">
        <f t="shared" si="6"/>
        <v>4.9411764705882355</v>
      </c>
    </row>
    <row r="15" spans="1:14" x14ac:dyDescent="0.15">
      <c r="A15" s="3"/>
      <c r="B15" s="17" t="s">
        <v>30</v>
      </c>
      <c r="C15" s="17">
        <f t="shared" si="7"/>
        <v>228.6</v>
      </c>
      <c r="D15" s="17">
        <f t="shared" si="7"/>
        <v>304.79999999999995</v>
      </c>
      <c r="E15" s="18">
        <v>9</v>
      </c>
      <c r="F15" s="18">
        <v>12</v>
      </c>
      <c r="G15" s="19">
        <f t="shared" si="1"/>
        <v>16.002000000000002</v>
      </c>
      <c r="H15" s="19">
        <f t="shared" si="2"/>
        <v>29.718</v>
      </c>
      <c r="I15" s="19">
        <f t="shared" si="3"/>
        <v>22.86</v>
      </c>
      <c r="J15" s="19">
        <f t="shared" si="4"/>
        <v>182.88</v>
      </c>
      <c r="K15" s="19">
        <f t="shared" si="5"/>
        <v>259.07999999999993</v>
      </c>
      <c r="L15" s="21">
        <v>3</v>
      </c>
      <c r="M15" s="11" t="s">
        <v>25</v>
      </c>
      <c r="N15" s="23">
        <f t="shared" si="6"/>
        <v>4</v>
      </c>
    </row>
    <row r="16" spans="1:14" x14ac:dyDescent="0.15">
      <c r="A16" s="3"/>
      <c r="B16" s="14" t="s">
        <v>31</v>
      </c>
      <c r="C16" s="14">
        <v>254</v>
      </c>
      <c r="D16" s="14">
        <v>305</v>
      </c>
      <c r="E16" s="15">
        <f>C16/25.4</f>
        <v>10</v>
      </c>
      <c r="F16" s="15">
        <f>D16/25.4</f>
        <v>12.007874015748031</v>
      </c>
      <c r="G16" s="16">
        <f t="shared" si="1"/>
        <v>17.78</v>
      </c>
      <c r="H16" s="16">
        <f t="shared" si="2"/>
        <v>33.020000000000003</v>
      </c>
      <c r="I16" s="16">
        <f t="shared" si="3"/>
        <v>25.400000000000002</v>
      </c>
      <c r="J16" s="16">
        <f t="shared" si="4"/>
        <v>203.2</v>
      </c>
      <c r="K16" s="16">
        <f t="shared" si="5"/>
        <v>254.2</v>
      </c>
      <c r="L16" s="20">
        <v>5</v>
      </c>
      <c r="M16" s="1" t="s">
        <v>25</v>
      </c>
      <c r="N16" s="22">
        <f t="shared" si="6"/>
        <v>6.0039370078740166</v>
      </c>
    </row>
    <row r="17" spans="1:14" x14ac:dyDescent="0.15">
      <c r="A17" s="3"/>
      <c r="B17" s="17" t="s">
        <v>32</v>
      </c>
      <c r="C17" s="17">
        <f t="shared" si="7"/>
        <v>304.79999999999995</v>
      </c>
      <c r="D17" s="17">
        <f t="shared" si="7"/>
        <v>457.2</v>
      </c>
      <c r="E17" s="18">
        <v>12</v>
      </c>
      <c r="F17" s="18">
        <v>18</v>
      </c>
      <c r="G17" s="19">
        <f t="shared" si="1"/>
        <v>21.335999999999999</v>
      </c>
      <c r="H17" s="19">
        <f t="shared" si="2"/>
        <v>39.623999999999995</v>
      </c>
      <c r="I17" s="19">
        <f t="shared" si="3"/>
        <v>30.479999999999997</v>
      </c>
      <c r="J17" s="19">
        <f t="shared" si="4"/>
        <v>243.83999999999997</v>
      </c>
      <c r="K17" s="19">
        <f t="shared" si="5"/>
        <v>396.24</v>
      </c>
      <c r="L17" s="21">
        <v>2</v>
      </c>
      <c r="M17" s="11" t="s">
        <v>25</v>
      </c>
      <c r="N17" s="23">
        <f t="shared" si="6"/>
        <v>3.0000000000000004</v>
      </c>
    </row>
    <row r="18" spans="1:14" x14ac:dyDescent="0.15">
      <c r="A18" s="3"/>
      <c r="B18" s="14" t="s">
        <v>21</v>
      </c>
      <c r="C18" s="14">
        <v>297</v>
      </c>
      <c r="D18" s="14">
        <v>420</v>
      </c>
      <c r="E18" s="15">
        <f>C18/25.4</f>
        <v>11.692913385826772</v>
      </c>
      <c r="F18" s="15">
        <f>D18/25.4</f>
        <v>16.535433070866144</v>
      </c>
      <c r="G18" s="16">
        <f t="shared" si="1"/>
        <v>20.790000000000003</v>
      </c>
      <c r="H18" s="16">
        <f t="shared" si="2"/>
        <v>38.61</v>
      </c>
      <c r="I18" s="16">
        <f t="shared" si="3"/>
        <v>29.700000000000003</v>
      </c>
      <c r="J18" s="16">
        <f t="shared" si="4"/>
        <v>237.6</v>
      </c>
      <c r="K18" s="16">
        <f t="shared" si="5"/>
        <v>360.6</v>
      </c>
      <c r="L18" s="20">
        <v>5</v>
      </c>
      <c r="M18" s="1" t="s">
        <v>25</v>
      </c>
      <c r="N18" s="22">
        <f t="shared" si="6"/>
        <v>7.0707070707070709</v>
      </c>
    </row>
    <row r="19" spans="1:14" x14ac:dyDescent="0.15">
      <c r="A19" s="3"/>
      <c r="B19" s="17" t="s">
        <v>24</v>
      </c>
      <c r="C19" s="17">
        <f>E19*25.4</f>
        <v>241.29999999999998</v>
      </c>
      <c r="D19" s="17">
        <f>F19*25.4</f>
        <v>431.79999999999995</v>
      </c>
      <c r="E19" s="18">
        <v>9.5</v>
      </c>
      <c r="F19" s="18">
        <v>17</v>
      </c>
      <c r="G19" s="19">
        <f t="shared" si="1"/>
        <v>16.891000000000002</v>
      </c>
      <c r="H19" s="19">
        <f t="shared" si="2"/>
        <v>31.369</v>
      </c>
      <c r="I19" s="19">
        <f t="shared" si="3"/>
        <v>24.13</v>
      </c>
      <c r="J19" s="19">
        <f t="shared" si="4"/>
        <v>193.04</v>
      </c>
      <c r="K19" s="19">
        <f t="shared" si="5"/>
        <v>383.53999999999996</v>
      </c>
      <c r="L19" s="21">
        <v>4</v>
      </c>
      <c r="M19" s="11" t="s">
        <v>25</v>
      </c>
      <c r="N19" s="23">
        <f t="shared" si="6"/>
        <v>7.1578947368421053</v>
      </c>
    </row>
    <row r="20" spans="1:14" x14ac:dyDescent="0.15">
      <c r="A20" s="3"/>
      <c r="B20" s="14" t="s">
        <v>33</v>
      </c>
      <c r="C20" s="14">
        <v>279.39999999999998</v>
      </c>
      <c r="D20" s="14">
        <v>431.8</v>
      </c>
      <c r="E20" s="15">
        <f>C20/25.4</f>
        <v>11</v>
      </c>
      <c r="F20" s="15">
        <f>D20/25.4</f>
        <v>17</v>
      </c>
      <c r="G20" s="16">
        <f t="shared" si="1"/>
        <v>19.558</v>
      </c>
      <c r="H20" s="16">
        <f t="shared" si="2"/>
        <v>36.321999999999996</v>
      </c>
      <c r="I20" s="16">
        <f t="shared" si="3"/>
        <v>27.939999999999998</v>
      </c>
      <c r="J20" s="16">
        <f t="shared" si="4"/>
        <v>223.51999999999998</v>
      </c>
      <c r="K20" s="16">
        <f t="shared" si="5"/>
        <v>375.92</v>
      </c>
      <c r="L20" s="20">
        <v>4</v>
      </c>
      <c r="M20" s="1" t="s">
        <v>25</v>
      </c>
      <c r="N20" s="22">
        <f t="shared" si="6"/>
        <v>6.1818181818181825</v>
      </c>
    </row>
    <row r="21" spans="1:14" x14ac:dyDescent="0.15">
      <c r="A21" s="3"/>
      <c r="B21" s="17" t="s">
        <v>34</v>
      </c>
      <c r="C21" s="17">
        <f>E21*25.4</f>
        <v>304.79999999999995</v>
      </c>
      <c r="D21" s="17">
        <v>431.8</v>
      </c>
      <c r="E21" s="18">
        <v>12</v>
      </c>
      <c r="F21" s="18">
        <f>D21/25.4</f>
        <v>17</v>
      </c>
      <c r="G21" s="19">
        <f t="shared" si="1"/>
        <v>21.335999999999999</v>
      </c>
      <c r="H21" s="19">
        <f t="shared" si="2"/>
        <v>39.623999999999995</v>
      </c>
      <c r="I21" s="19">
        <f t="shared" si="3"/>
        <v>30.479999999999997</v>
      </c>
      <c r="J21" s="19">
        <f t="shared" si="4"/>
        <v>243.83999999999997</v>
      </c>
      <c r="K21" s="19">
        <f t="shared" si="5"/>
        <v>370.84000000000003</v>
      </c>
      <c r="L21" s="21">
        <v>3</v>
      </c>
      <c r="M21" s="11" t="s">
        <v>25</v>
      </c>
      <c r="N21" s="23">
        <f t="shared" si="6"/>
        <v>4.2500000000000009</v>
      </c>
    </row>
    <row r="22" spans="1:14" x14ac:dyDescent="0.15">
      <c r="A22" s="3"/>
      <c r="B22" s="14" t="s">
        <v>41</v>
      </c>
      <c r="C22" s="14">
        <v>329</v>
      </c>
      <c r="D22" s="14">
        <v>483</v>
      </c>
      <c r="E22" s="15">
        <f>C22/25.4</f>
        <v>12.952755905511811</v>
      </c>
      <c r="F22" s="15">
        <f>D22/25.4</f>
        <v>19.015748031496063</v>
      </c>
      <c r="G22" s="16">
        <f t="shared" si="1"/>
        <v>23.03</v>
      </c>
      <c r="H22" s="16">
        <f t="shared" si="2"/>
        <v>42.77</v>
      </c>
      <c r="I22" s="16">
        <f t="shared" si="3"/>
        <v>32.9</v>
      </c>
      <c r="J22" s="16">
        <f t="shared" si="4"/>
        <v>263.2</v>
      </c>
      <c r="K22" s="16">
        <f t="shared" si="5"/>
        <v>417.2</v>
      </c>
      <c r="L22" s="20">
        <v>2</v>
      </c>
      <c r="M22" s="1" t="s">
        <v>25</v>
      </c>
      <c r="N22" s="22">
        <f>D22/C22*L22</f>
        <v>2.9361702127659575</v>
      </c>
    </row>
    <row r="23" spans="1:14" x14ac:dyDescent="0.15">
      <c r="A23" s="3"/>
      <c r="B23" s="17" t="s">
        <v>67</v>
      </c>
      <c r="C23" s="17">
        <v>353</v>
      </c>
      <c r="D23" s="17">
        <v>500</v>
      </c>
      <c r="E23" s="18">
        <f>C23/25.4</f>
        <v>13.897637795275591</v>
      </c>
      <c r="F23" s="18">
        <f>D23/25.4</f>
        <v>19.685039370078741</v>
      </c>
      <c r="G23" s="19">
        <f t="shared" si="1"/>
        <v>24.71</v>
      </c>
      <c r="H23" s="19">
        <f t="shared" si="2"/>
        <v>45.89</v>
      </c>
      <c r="I23" s="19">
        <f t="shared" si="3"/>
        <v>35.300000000000004</v>
      </c>
      <c r="J23" s="19">
        <f t="shared" si="4"/>
        <v>282.39999999999998</v>
      </c>
      <c r="K23" s="19">
        <f t="shared" si="5"/>
        <v>429.4</v>
      </c>
      <c r="L23" s="21">
        <v>2</v>
      </c>
      <c r="M23" s="11" t="s">
        <v>25</v>
      </c>
      <c r="N23" s="23">
        <f>D23/C23*L23</f>
        <v>2.8328611898016995</v>
      </c>
    </row>
    <row r="24" spans="1:14" x14ac:dyDescent="0.15">
      <c r="A24" s="3"/>
      <c r="B24" s="14" t="s">
        <v>35</v>
      </c>
      <c r="C24" s="14">
        <f>E24*25.4</f>
        <v>355.59999999999997</v>
      </c>
      <c r="D24" s="14">
        <v>431.8</v>
      </c>
      <c r="E24" s="15">
        <v>14</v>
      </c>
      <c r="F24" s="15">
        <f>D24/25.4</f>
        <v>17</v>
      </c>
      <c r="G24" s="16">
        <f t="shared" si="1"/>
        <v>24.891999999999999</v>
      </c>
      <c r="H24" s="16">
        <f t="shared" si="2"/>
        <v>46.227999999999994</v>
      </c>
      <c r="I24" s="16">
        <f t="shared" si="3"/>
        <v>35.559999999999995</v>
      </c>
      <c r="J24" s="16">
        <f t="shared" si="4"/>
        <v>284.47999999999996</v>
      </c>
      <c r="K24" s="16">
        <f t="shared" si="5"/>
        <v>360.68</v>
      </c>
      <c r="L24" s="20">
        <v>5</v>
      </c>
      <c r="M24" s="1" t="s">
        <v>25</v>
      </c>
      <c r="N24" s="22">
        <f t="shared" si="6"/>
        <v>6.0714285714285721</v>
      </c>
    </row>
    <row r="25" spans="1:14" x14ac:dyDescent="0.15">
      <c r="A25" s="3"/>
      <c r="B25" s="17" t="s">
        <v>36</v>
      </c>
      <c r="C25" s="17">
        <f>16*25.4</f>
        <v>406.4</v>
      </c>
      <c r="D25" s="17">
        <f>20*25.4</f>
        <v>508</v>
      </c>
      <c r="E25" s="18">
        <f t="shared" ref="E25:F27" si="8">C25/25.4</f>
        <v>16</v>
      </c>
      <c r="F25" s="18">
        <f t="shared" si="8"/>
        <v>20</v>
      </c>
      <c r="G25" s="19">
        <f t="shared" si="1"/>
        <v>28.448</v>
      </c>
      <c r="H25" s="19">
        <f t="shared" si="2"/>
        <v>52.832000000000001</v>
      </c>
      <c r="I25" s="19">
        <f t="shared" si="3"/>
        <v>40.64</v>
      </c>
      <c r="J25" s="19">
        <f t="shared" si="4"/>
        <v>325.12</v>
      </c>
      <c r="K25" s="19">
        <f t="shared" si="5"/>
        <v>426.72</v>
      </c>
      <c r="L25" s="21">
        <v>4</v>
      </c>
      <c r="M25" s="11" t="s">
        <v>25</v>
      </c>
      <c r="N25" s="23">
        <f t="shared" si="6"/>
        <v>5</v>
      </c>
    </row>
    <row r="26" spans="1:14" x14ac:dyDescent="0.15">
      <c r="A26" s="3"/>
      <c r="B26" s="14" t="s">
        <v>37</v>
      </c>
      <c r="C26" s="14">
        <v>420</v>
      </c>
      <c r="D26" s="14">
        <v>594</v>
      </c>
      <c r="E26" s="15">
        <f t="shared" si="8"/>
        <v>16.535433070866144</v>
      </c>
      <c r="F26" s="15">
        <f t="shared" si="8"/>
        <v>23.385826771653544</v>
      </c>
      <c r="G26" s="16">
        <f t="shared" si="1"/>
        <v>29.400000000000002</v>
      </c>
      <c r="H26" s="16">
        <f t="shared" si="2"/>
        <v>54.6</v>
      </c>
      <c r="I26" s="16">
        <f t="shared" si="3"/>
        <v>42</v>
      </c>
      <c r="J26" s="16">
        <f t="shared" si="4"/>
        <v>336</v>
      </c>
      <c r="K26" s="16">
        <f t="shared" si="5"/>
        <v>510</v>
      </c>
      <c r="L26" s="20">
        <v>5</v>
      </c>
      <c r="M26" s="1" t="s">
        <v>25</v>
      </c>
      <c r="N26" s="22">
        <f t="shared" si="6"/>
        <v>7.0714285714285721</v>
      </c>
    </row>
    <row r="27" spans="1:14" x14ac:dyDescent="0.15">
      <c r="A27" s="3"/>
      <c r="B27" s="17" t="s">
        <v>38</v>
      </c>
      <c r="C27" s="17">
        <f>17*25.4</f>
        <v>431.79999999999995</v>
      </c>
      <c r="D27" s="17">
        <f>22*25.4</f>
        <v>558.79999999999995</v>
      </c>
      <c r="E27" s="18">
        <f t="shared" si="8"/>
        <v>17</v>
      </c>
      <c r="F27" s="18">
        <f t="shared" si="8"/>
        <v>22</v>
      </c>
      <c r="G27" s="19">
        <f t="shared" si="1"/>
        <v>30.225999999999999</v>
      </c>
      <c r="H27" s="19">
        <f t="shared" si="2"/>
        <v>56.133999999999993</v>
      </c>
      <c r="I27" s="19">
        <f t="shared" si="3"/>
        <v>43.18</v>
      </c>
      <c r="J27" s="19">
        <f t="shared" si="4"/>
        <v>345.43999999999994</v>
      </c>
      <c r="K27" s="19">
        <f t="shared" si="5"/>
        <v>472.43999999999994</v>
      </c>
      <c r="L27" s="21">
        <v>4</v>
      </c>
      <c r="M27" s="11" t="s">
        <v>25</v>
      </c>
      <c r="N27" s="23">
        <f t="shared" si="6"/>
        <v>5.1764705882352944</v>
      </c>
    </row>
    <row r="28" spans="1:14" x14ac:dyDescent="0.15">
      <c r="A28" s="3"/>
      <c r="B28" s="14" t="s">
        <v>39</v>
      </c>
      <c r="C28" s="14">
        <f t="shared" ref="C28:D34" si="9">E28*25.4</f>
        <v>431.79999999999995</v>
      </c>
      <c r="D28" s="14">
        <f t="shared" si="9"/>
        <v>609.59999999999991</v>
      </c>
      <c r="E28" s="15">
        <v>17</v>
      </c>
      <c r="F28" s="15">
        <v>24</v>
      </c>
      <c r="G28" s="16">
        <f t="shared" si="1"/>
        <v>30.225999999999999</v>
      </c>
      <c r="H28" s="16">
        <f t="shared" si="2"/>
        <v>56.133999999999993</v>
      </c>
      <c r="I28" s="16">
        <f t="shared" si="3"/>
        <v>43.18</v>
      </c>
      <c r="J28" s="16">
        <f t="shared" si="4"/>
        <v>345.43999999999994</v>
      </c>
      <c r="K28" s="16">
        <f t="shared" si="5"/>
        <v>523.2399999999999</v>
      </c>
      <c r="L28" s="20">
        <v>7</v>
      </c>
      <c r="M28" s="1" t="s">
        <v>25</v>
      </c>
      <c r="N28" s="22">
        <f t="shared" si="6"/>
        <v>9.8823529411764692</v>
      </c>
    </row>
    <row r="29" spans="1:14" x14ac:dyDescent="0.15">
      <c r="A29" s="3"/>
      <c r="B29" s="17" t="s">
        <v>45</v>
      </c>
      <c r="C29" s="17">
        <f t="shared" si="9"/>
        <v>431.79999999999995</v>
      </c>
      <c r="D29" s="17">
        <f t="shared" si="9"/>
        <v>635</v>
      </c>
      <c r="E29" s="18">
        <v>17</v>
      </c>
      <c r="F29" s="18">
        <v>25</v>
      </c>
      <c r="G29" s="19">
        <f t="shared" si="1"/>
        <v>30.225999999999999</v>
      </c>
      <c r="H29" s="19">
        <f t="shared" si="2"/>
        <v>56.133999999999993</v>
      </c>
      <c r="I29" s="19">
        <f t="shared" si="3"/>
        <v>43.18</v>
      </c>
      <c r="J29" s="19">
        <f t="shared" si="4"/>
        <v>345.43999999999994</v>
      </c>
      <c r="K29" s="19">
        <f t="shared" si="5"/>
        <v>548.64</v>
      </c>
      <c r="L29" s="21">
        <v>4</v>
      </c>
      <c r="M29" s="11" t="s">
        <v>25</v>
      </c>
      <c r="N29" s="23">
        <f>D29/C29*L29</f>
        <v>5.882352941176471</v>
      </c>
    </row>
    <row r="30" spans="1:14" x14ac:dyDescent="0.15">
      <c r="A30" s="3"/>
      <c r="B30" s="14" t="s">
        <v>46</v>
      </c>
      <c r="C30" s="14">
        <f t="shared" si="9"/>
        <v>457.2</v>
      </c>
      <c r="D30" s="14">
        <f t="shared" si="9"/>
        <v>609.59999999999991</v>
      </c>
      <c r="E30" s="15">
        <v>18</v>
      </c>
      <c r="F30" s="15">
        <v>24</v>
      </c>
      <c r="G30" s="16">
        <f t="shared" si="1"/>
        <v>32.004000000000005</v>
      </c>
      <c r="H30" s="16">
        <f t="shared" si="2"/>
        <v>59.436</v>
      </c>
      <c r="I30" s="16">
        <f t="shared" si="3"/>
        <v>45.72</v>
      </c>
      <c r="J30" s="16">
        <f t="shared" si="4"/>
        <v>365.76</v>
      </c>
      <c r="K30" s="16">
        <f t="shared" si="5"/>
        <v>518.15999999999985</v>
      </c>
      <c r="L30" s="20">
        <v>3</v>
      </c>
      <c r="M30" s="1" t="s">
        <v>25</v>
      </c>
      <c r="N30" s="22">
        <f t="shared" si="6"/>
        <v>4</v>
      </c>
    </row>
    <row r="31" spans="1:14" x14ac:dyDescent="0.15">
      <c r="A31" s="3"/>
      <c r="B31" s="17" t="s">
        <v>65</v>
      </c>
      <c r="C31" s="17">
        <v>500</v>
      </c>
      <c r="D31" s="17">
        <v>707</v>
      </c>
      <c r="E31" s="18">
        <f>C31/25.4</f>
        <v>19.685039370078741</v>
      </c>
      <c r="F31" s="18">
        <f>D31/25.4</f>
        <v>27.834645669291341</v>
      </c>
      <c r="G31" s="19">
        <f>C31*$G$4</f>
        <v>35</v>
      </c>
      <c r="H31" s="19">
        <f>C31*$H$4</f>
        <v>65</v>
      </c>
      <c r="I31" s="19">
        <f t="shared" si="3"/>
        <v>50</v>
      </c>
      <c r="J31" s="19">
        <f t="shared" si="4"/>
        <v>400</v>
      </c>
      <c r="K31" s="19">
        <f t="shared" si="5"/>
        <v>607</v>
      </c>
      <c r="L31" s="21">
        <v>2</v>
      </c>
      <c r="M31" s="11" t="s">
        <v>25</v>
      </c>
      <c r="N31" s="23">
        <f t="shared" si="6"/>
        <v>2.8279999999999998</v>
      </c>
    </row>
    <row r="32" spans="1:14" x14ac:dyDescent="0.15">
      <c r="A32" s="3"/>
      <c r="B32" s="14" t="s">
        <v>40</v>
      </c>
      <c r="C32" s="14">
        <f t="shared" si="9"/>
        <v>508</v>
      </c>
      <c r="D32" s="14">
        <f t="shared" si="9"/>
        <v>609.59999999999991</v>
      </c>
      <c r="E32" s="15">
        <v>20</v>
      </c>
      <c r="F32" s="15">
        <v>24</v>
      </c>
      <c r="G32" s="16">
        <f t="shared" si="1"/>
        <v>35.56</v>
      </c>
      <c r="H32" s="16">
        <f t="shared" si="2"/>
        <v>66.040000000000006</v>
      </c>
      <c r="I32" s="16">
        <f t="shared" si="3"/>
        <v>50.800000000000004</v>
      </c>
      <c r="J32" s="16">
        <f t="shared" si="4"/>
        <v>406.4</v>
      </c>
      <c r="K32" s="16">
        <f t="shared" si="5"/>
        <v>507.99999999999989</v>
      </c>
      <c r="L32" s="20">
        <v>5</v>
      </c>
      <c r="M32" s="1" t="s">
        <v>25</v>
      </c>
      <c r="N32" s="22">
        <f t="shared" si="6"/>
        <v>5.9999999999999982</v>
      </c>
    </row>
    <row r="33" spans="1:14" x14ac:dyDescent="0.15">
      <c r="A33" s="3"/>
      <c r="B33" s="17" t="s">
        <v>47</v>
      </c>
      <c r="C33" s="17">
        <f t="shared" si="9"/>
        <v>508</v>
      </c>
      <c r="D33" s="17">
        <f t="shared" si="9"/>
        <v>762</v>
      </c>
      <c r="E33" s="18">
        <v>20</v>
      </c>
      <c r="F33" s="18">
        <v>30</v>
      </c>
      <c r="G33" s="19">
        <f t="shared" si="1"/>
        <v>35.56</v>
      </c>
      <c r="H33" s="19">
        <f t="shared" si="2"/>
        <v>66.040000000000006</v>
      </c>
      <c r="I33" s="19">
        <f t="shared" si="3"/>
        <v>50.800000000000004</v>
      </c>
      <c r="J33" s="19">
        <f t="shared" si="4"/>
        <v>406.4</v>
      </c>
      <c r="K33" s="19">
        <f t="shared" si="5"/>
        <v>660.4</v>
      </c>
      <c r="L33" s="21">
        <v>2</v>
      </c>
      <c r="M33" s="11" t="s">
        <v>25</v>
      </c>
      <c r="N33" s="23">
        <f t="shared" si="6"/>
        <v>3</v>
      </c>
    </row>
    <row r="34" spans="1:14" x14ac:dyDescent="0.15">
      <c r="A34" s="3"/>
      <c r="B34" s="30" t="s">
        <v>48</v>
      </c>
      <c r="C34" s="30">
        <f t="shared" si="9"/>
        <v>558.79999999999995</v>
      </c>
      <c r="D34" s="30">
        <f t="shared" si="9"/>
        <v>863.59999999999991</v>
      </c>
      <c r="E34" s="31">
        <v>22</v>
      </c>
      <c r="F34" s="31">
        <v>34</v>
      </c>
      <c r="G34" s="32">
        <f t="shared" si="1"/>
        <v>39.116</v>
      </c>
      <c r="H34" s="32">
        <f t="shared" si="2"/>
        <v>72.643999999999991</v>
      </c>
      <c r="I34" s="32">
        <f t="shared" si="3"/>
        <v>55.879999999999995</v>
      </c>
      <c r="J34" s="32">
        <f t="shared" si="4"/>
        <v>447.03999999999996</v>
      </c>
      <c r="K34" s="32">
        <f t="shared" si="5"/>
        <v>751.83999999999992</v>
      </c>
      <c r="L34" s="33">
        <v>2</v>
      </c>
      <c r="M34" s="34" t="s">
        <v>25</v>
      </c>
      <c r="N34" s="35">
        <f t="shared" si="6"/>
        <v>3.0909090909090908</v>
      </c>
    </row>
    <row r="35" spans="1:14" x14ac:dyDescent="0.15">
      <c r="A35" s="3"/>
      <c r="F35" s="4"/>
      <c r="G35" s="5"/>
      <c r="H35" s="9"/>
    </row>
    <row r="36" spans="1:14" x14ac:dyDescent="0.15">
      <c r="A36" s="3"/>
      <c r="F36" s="4"/>
      <c r="G36" s="5"/>
      <c r="H36" s="9"/>
    </row>
    <row r="37" spans="1:14" ht="15" x14ac:dyDescent="0.15">
      <c r="A37" s="3"/>
      <c r="B37" s="54" t="s">
        <v>76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15">
      <c r="A38" s="3"/>
      <c r="F38" s="4"/>
      <c r="G38" s="5" t="s">
        <v>6</v>
      </c>
      <c r="H38" s="9" t="s">
        <v>7</v>
      </c>
    </row>
    <row r="39" spans="1:14" x14ac:dyDescent="0.15">
      <c r="A39" s="3"/>
      <c r="B39" s="4"/>
      <c r="F39" s="6" t="s">
        <v>55</v>
      </c>
      <c r="G39" s="7">
        <v>0.08</v>
      </c>
      <c r="H39" s="10">
        <f>0.2-G39</f>
        <v>0.12000000000000001</v>
      </c>
      <c r="I39" s="8" t="s">
        <v>56</v>
      </c>
    </row>
    <row r="40" spans="1:14" x14ac:dyDescent="0.15">
      <c r="A40" s="3"/>
      <c r="F40" s="4"/>
      <c r="G40" s="5"/>
      <c r="H40" s="9"/>
    </row>
    <row r="41" spans="1:14" x14ac:dyDescent="0.15">
      <c r="A41" s="3"/>
      <c r="B41" s="36" t="s">
        <v>63</v>
      </c>
      <c r="C41" s="36">
        <v>594</v>
      </c>
      <c r="D41" s="36">
        <v>841</v>
      </c>
      <c r="E41" s="37">
        <f>C41/25.4</f>
        <v>23.385826771653544</v>
      </c>
      <c r="F41" s="37">
        <f>D41/25.4</f>
        <v>33.110236220472444</v>
      </c>
      <c r="G41" s="37">
        <f t="shared" ref="G41:G59" si="10">C41*($G$39*$K$61)</f>
        <v>33.263999999999996</v>
      </c>
      <c r="H41" s="37">
        <f t="shared" ref="H41:H59" si="11">C41*($H$39*$K$61)</f>
        <v>49.896000000000001</v>
      </c>
      <c r="I41" s="37">
        <f t="shared" ref="I41:I59" si="12">C41*(0.1*$K$61)</f>
        <v>41.58</v>
      </c>
      <c r="J41" s="38">
        <f>$C41-(G41+H41)</f>
        <v>510.84000000000003</v>
      </c>
      <c r="K41" s="38">
        <f>$D41-(I41*2)</f>
        <v>757.84</v>
      </c>
      <c r="L41" s="39">
        <v>2</v>
      </c>
      <c r="M41" s="40" t="s">
        <v>25</v>
      </c>
      <c r="N41" s="41">
        <f>D41/C41*L41</f>
        <v>2.8316498316498318</v>
      </c>
    </row>
    <row r="42" spans="1:14" x14ac:dyDescent="0.15">
      <c r="A42" s="3"/>
      <c r="B42" s="17" t="s">
        <v>70</v>
      </c>
      <c r="C42" s="17">
        <f>E42*25.4</f>
        <v>609.59999999999991</v>
      </c>
      <c r="D42" s="17">
        <f>F42*25.4</f>
        <v>914.4</v>
      </c>
      <c r="E42" s="18">
        <v>24</v>
      </c>
      <c r="F42" s="18">
        <v>36</v>
      </c>
      <c r="G42" s="18">
        <f t="shared" si="10"/>
        <v>34.137599999999992</v>
      </c>
      <c r="H42" s="18">
        <f t="shared" si="11"/>
        <v>51.206399999999995</v>
      </c>
      <c r="I42" s="18">
        <f t="shared" si="12"/>
        <v>42.67199999999999</v>
      </c>
      <c r="J42" s="19">
        <f t="shared" ref="J42:J59" si="13">$C42-(G42+H42)</f>
        <v>524.25599999999986</v>
      </c>
      <c r="K42" s="19">
        <f t="shared" ref="K42:K59" si="14">$D42-(I42*2)</f>
        <v>829.05600000000004</v>
      </c>
      <c r="L42" s="21">
        <v>2</v>
      </c>
      <c r="M42" s="11" t="s">
        <v>25</v>
      </c>
      <c r="N42" s="23">
        <f t="shared" si="6"/>
        <v>3.0000000000000004</v>
      </c>
    </row>
    <row r="43" spans="1:14" x14ac:dyDescent="0.15">
      <c r="A43" s="3"/>
      <c r="B43" s="14" t="s">
        <v>68</v>
      </c>
      <c r="C43" s="14">
        <v>707</v>
      </c>
      <c r="D43" s="14">
        <v>1000</v>
      </c>
      <c r="E43" s="15">
        <f t="shared" ref="E43:F46" si="15">C43/25.4</f>
        <v>27.834645669291341</v>
      </c>
      <c r="F43" s="15">
        <f t="shared" si="15"/>
        <v>39.370078740157481</v>
      </c>
      <c r="G43" s="15">
        <f t="shared" si="10"/>
        <v>39.591999999999999</v>
      </c>
      <c r="H43" s="15">
        <f t="shared" si="11"/>
        <v>59.388000000000005</v>
      </c>
      <c r="I43" s="15">
        <f t="shared" si="12"/>
        <v>49.489999999999995</v>
      </c>
      <c r="J43" s="16">
        <f t="shared" si="13"/>
        <v>608.02</v>
      </c>
      <c r="K43" s="16">
        <f t="shared" si="14"/>
        <v>901.02</v>
      </c>
      <c r="L43" s="20">
        <v>2</v>
      </c>
      <c r="M43" s="1" t="s">
        <v>25</v>
      </c>
      <c r="N43" s="22">
        <f>D43/C43*L43</f>
        <v>2.8288543140028288</v>
      </c>
    </row>
    <row r="44" spans="1:14" x14ac:dyDescent="0.15">
      <c r="A44" s="3"/>
      <c r="B44" s="17" t="s">
        <v>64</v>
      </c>
      <c r="C44" s="17">
        <v>841</v>
      </c>
      <c r="D44" s="17">
        <v>1189</v>
      </c>
      <c r="E44" s="18">
        <f t="shared" si="15"/>
        <v>33.110236220472444</v>
      </c>
      <c r="F44" s="18">
        <f t="shared" si="15"/>
        <v>46.811023622047244</v>
      </c>
      <c r="G44" s="18">
        <f t="shared" si="10"/>
        <v>47.095999999999997</v>
      </c>
      <c r="H44" s="18">
        <f t="shared" si="11"/>
        <v>70.644000000000005</v>
      </c>
      <c r="I44" s="18">
        <f t="shared" si="12"/>
        <v>58.87</v>
      </c>
      <c r="J44" s="19">
        <f t="shared" si="13"/>
        <v>723.26</v>
      </c>
      <c r="K44" s="19">
        <f t="shared" si="14"/>
        <v>1071.26</v>
      </c>
      <c r="L44" s="21">
        <v>2</v>
      </c>
      <c r="M44" s="11" t="s">
        <v>25</v>
      </c>
      <c r="N44" s="23">
        <f>D44/C44*L44</f>
        <v>2.8275862068965516</v>
      </c>
    </row>
    <row r="45" spans="1:14" x14ac:dyDescent="0.15">
      <c r="A45" s="3"/>
      <c r="B45" s="14" t="s">
        <v>66</v>
      </c>
      <c r="C45" s="14">
        <v>1000</v>
      </c>
      <c r="D45" s="14">
        <v>1414</v>
      </c>
      <c r="E45" s="15">
        <f t="shared" si="15"/>
        <v>39.370078740157481</v>
      </c>
      <c r="F45" s="15">
        <f t="shared" si="15"/>
        <v>55.669291338582681</v>
      </c>
      <c r="G45" s="15">
        <f t="shared" si="10"/>
        <v>55.999999999999993</v>
      </c>
      <c r="H45" s="15">
        <f t="shared" si="11"/>
        <v>84</v>
      </c>
      <c r="I45" s="15">
        <f t="shared" si="12"/>
        <v>69.999999999999986</v>
      </c>
      <c r="J45" s="16">
        <f t="shared" si="13"/>
        <v>860</v>
      </c>
      <c r="K45" s="16">
        <f t="shared" si="14"/>
        <v>1274</v>
      </c>
      <c r="L45" s="20">
        <v>2</v>
      </c>
      <c r="M45" s="1" t="s">
        <v>25</v>
      </c>
      <c r="N45" s="22">
        <f>D45/C45*L45</f>
        <v>2.8279999999999998</v>
      </c>
    </row>
    <row r="46" spans="1:14" x14ac:dyDescent="0.15">
      <c r="A46" s="3"/>
      <c r="B46" s="17" t="s">
        <v>69</v>
      </c>
      <c r="C46" s="17">
        <v>1118</v>
      </c>
      <c r="D46" s="17">
        <v>1580</v>
      </c>
      <c r="E46" s="18">
        <f t="shared" si="15"/>
        <v>44.015748031496067</v>
      </c>
      <c r="F46" s="18">
        <v>62</v>
      </c>
      <c r="G46" s="18">
        <f t="shared" si="10"/>
        <v>62.607999999999997</v>
      </c>
      <c r="H46" s="18">
        <f t="shared" si="11"/>
        <v>93.912000000000006</v>
      </c>
      <c r="I46" s="18">
        <f t="shared" si="12"/>
        <v>78.259999999999991</v>
      </c>
      <c r="J46" s="19">
        <f t="shared" si="13"/>
        <v>961.48</v>
      </c>
      <c r="K46" s="19">
        <f t="shared" si="14"/>
        <v>1423.48</v>
      </c>
      <c r="L46" s="21">
        <v>2</v>
      </c>
      <c r="M46" s="11" t="s">
        <v>25</v>
      </c>
      <c r="N46" s="23">
        <f>D46/C46*L46</f>
        <v>2.8264758497316635</v>
      </c>
    </row>
    <row r="47" spans="1:14" x14ac:dyDescent="0.15">
      <c r="A47" s="3"/>
      <c r="B47" s="14" t="s">
        <v>49</v>
      </c>
      <c r="C47" s="14">
        <f t="shared" ref="C47:D52" si="16">E47*25.4</f>
        <v>609.59999999999991</v>
      </c>
      <c r="D47" s="14">
        <f t="shared" si="16"/>
        <v>990.59999999999991</v>
      </c>
      <c r="E47" s="15">
        <v>24</v>
      </c>
      <c r="F47" s="15">
        <v>39</v>
      </c>
      <c r="G47" s="15">
        <f t="shared" si="10"/>
        <v>34.137599999999992</v>
      </c>
      <c r="H47" s="15">
        <f t="shared" si="11"/>
        <v>51.206399999999995</v>
      </c>
      <c r="I47" s="15">
        <f t="shared" si="12"/>
        <v>42.67199999999999</v>
      </c>
      <c r="J47" s="16">
        <f t="shared" si="13"/>
        <v>524.25599999999986</v>
      </c>
      <c r="K47" s="16">
        <f t="shared" si="14"/>
        <v>905.25599999999997</v>
      </c>
      <c r="L47" s="20">
        <v>5</v>
      </c>
      <c r="M47" s="1" t="s">
        <v>25</v>
      </c>
      <c r="N47" s="22">
        <f>D47/C47*L47</f>
        <v>8.125</v>
      </c>
    </row>
    <row r="48" spans="1:14" x14ac:dyDescent="0.15">
      <c r="A48" s="3"/>
      <c r="B48" s="17" t="s">
        <v>62</v>
      </c>
      <c r="C48" s="17">
        <f t="shared" si="16"/>
        <v>609.59999999999991</v>
      </c>
      <c r="D48" s="17">
        <f t="shared" si="16"/>
        <v>1016</v>
      </c>
      <c r="E48" s="18">
        <v>24</v>
      </c>
      <c r="F48" s="18">
        <v>40</v>
      </c>
      <c r="G48" s="18">
        <f t="shared" si="10"/>
        <v>34.137599999999992</v>
      </c>
      <c r="H48" s="18">
        <f t="shared" si="11"/>
        <v>51.206399999999995</v>
      </c>
      <c r="I48" s="18">
        <f t="shared" si="12"/>
        <v>42.67199999999999</v>
      </c>
      <c r="J48" s="19">
        <f t="shared" si="13"/>
        <v>524.25599999999986</v>
      </c>
      <c r="K48" s="19">
        <f t="shared" si="14"/>
        <v>930.65600000000006</v>
      </c>
      <c r="L48" s="21">
        <v>5</v>
      </c>
      <c r="M48" s="11" t="s">
        <v>25</v>
      </c>
      <c r="N48" s="23">
        <f t="shared" si="6"/>
        <v>8.3333333333333357</v>
      </c>
    </row>
    <row r="49" spans="1:14" x14ac:dyDescent="0.15">
      <c r="A49" s="3"/>
      <c r="B49" s="14" t="s">
        <v>50</v>
      </c>
      <c r="C49" s="14">
        <f t="shared" si="16"/>
        <v>609.59999999999991</v>
      </c>
      <c r="D49" s="14">
        <f t="shared" si="16"/>
        <v>1092.2</v>
      </c>
      <c r="E49" s="15">
        <v>24</v>
      </c>
      <c r="F49" s="15">
        <v>43</v>
      </c>
      <c r="G49" s="15">
        <f t="shared" si="10"/>
        <v>34.137599999999992</v>
      </c>
      <c r="H49" s="15">
        <f t="shared" si="11"/>
        <v>51.206399999999995</v>
      </c>
      <c r="I49" s="15">
        <f t="shared" si="12"/>
        <v>42.67199999999999</v>
      </c>
      <c r="J49" s="16">
        <f t="shared" si="13"/>
        <v>524.25599999999986</v>
      </c>
      <c r="K49" s="16">
        <f t="shared" si="14"/>
        <v>1006.8560000000001</v>
      </c>
      <c r="L49" s="20">
        <v>5</v>
      </c>
      <c r="M49" s="1" t="s">
        <v>25</v>
      </c>
      <c r="N49" s="22">
        <f t="shared" si="6"/>
        <v>8.9583333333333357</v>
      </c>
    </row>
    <row r="50" spans="1:14" x14ac:dyDescent="0.15">
      <c r="A50" s="3"/>
      <c r="B50" s="17" t="s">
        <v>51</v>
      </c>
      <c r="C50" s="17">
        <f t="shared" si="16"/>
        <v>609.59999999999991</v>
      </c>
      <c r="D50" s="17">
        <f t="shared" si="16"/>
        <v>1117.5999999999999</v>
      </c>
      <c r="E50" s="18">
        <v>24</v>
      </c>
      <c r="F50" s="18">
        <v>44</v>
      </c>
      <c r="G50" s="18">
        <f t="shared" si="10"/>
        <v>34.137599999999992</v>
      </c>
      <c r="H50" s="18">
        <f t="shared" si="11"/>
        <v>51.206399999999995</v>
      </c>
      <c r="I50" s="18">
        <f t="shared" si="12"/>
        <v>42.67199999999999</v>
      </c>
      <c r="J50" s="19">
        <f t="shared" si="13"/>
        <v>524.25599999999986</v>
      </c>
      <c r="K50" s="19">
        <f t="shared" si="14"/>
        <v>1032.2559999999999</v>
      </c>
      <c r="L50" s="21">
        <v>6</v>
      </c>
      <c r="M50" s="11" t="s">
        <v>25</v>
      </c>
      <c r="N50" s="23">
        <f t="shared" si="6"/>
        <v>11</v>
      </c>
    </row>
    <row r="51" spans="1:14" x14ac:dyDescent="0.15">
      <c r="A51" s="3"/>
      <c r="B51" s="14" t="s">
        <v>78</v>
      </c>
      <c r="C51" s="14">
        <f t="shared" si="16"/>
        <v>762</v>
      </c>
      <c r="D51" s="14">
        <f t="shared" si="16"/>
        <v>1117.5999999999999</v>
      </c>
      <c r="E51" s="15">
        <v>30</v>
      </c>
      <c r="F51" s="15">
        <v>44</v>
      </c>
      <c r="G51" s="15">
        <f t="shared" si="10"/>
        <v>42.671999999999997</v>
      </c>
      <c r="H51" s="15">
        <f t="shared" si="11"/>
        <v>64.00800000000001</v>
      </c>
      <c r="I51" s="15">
        <f t="shared" si="12"/>
        <v>53.339999999999996</v>
      </c>
      <c r="J51" s="16">
        <f t="shared" si="13"/>
        <v>655.31999999999994</v>
      </c>
      <c r="K51" s="16">
        <f t="shared" si="14"/>
        <v>1010.92</v>
      </c>
      <c r="L51" s="20">
        <v>2</v>
      </c>
      <c r="M51" s="1" t="s">
        <v>25</v>
      </c>
      <c r="N51" s="22">
        <f>D51/C51*L51</f>
        <v>2.9333333333333331</v>
      </c>
    </row>
    <row r="52" spans="1:14" x14ac:dyDescent="0.15">
      <c r="A52" s="3"/>
      <c r="B52" s="17" t="s">
        <v>60</v>
      </c>
      <c r="C52" s="17">
        <f t="shared" si="16"/>
        <v>609.59999999999991</v>
      </c>
      <c r="D52" s="17">
        <f t="shared" si="16"/>
        <v>1143</v>
      </c>
      <c r="E52" s="18">
        <v>24</v>
      </c>
      <c r="F52" s="18">
        <v>45</v>
      </c>
      <c r="G52" s="18">
        <f t="shared" si="10"/>
        <v>34.137599999999992</v>
      </c>
      <c r="H52" s="18">
        <f t="shared" si="11"/>
        <v>51.206399999999995</v>
      </c>
      <c r="I52" s="18">
        <f t="shared" si="12"/>
        <v>42.67199999999999</v>
      </c>
      <c r="J52" s="19">
        <f t="shared" si="13"/>
        <v>524.25599999999986</v>
      </c>
      <c r="K52" s="19">
        <f t="shared" si="14"/>
        <v>1057.6559999999999</v>
      </c>
      <c r="L52" s="21">
        <v>1</v>
      </c>
      <c r="M52" s="11" t="s">
        <v>25</v>
      </c>
      <c r="N52" s="23">
        <f>D52/C52*L52</f>
        <v>1.8750000000000002</v>
      </c>
    </row>
    <row r="53" spans="1:14" x14ac:dyDescent="0.15">
      <c r="A53" s="3"/>
      <c r="B53" s="14" t="s">
        <v>59</v>
      </c>
      <c r="C53" s="14">
        <f t="shared" ref="C53:D59" si="17">E53*25.4</f>
        <v>609.59999999999991</v>
      </c>
      <c r="D53" s="14">
        <f t="shared" si="17"/>
        <v>1168.3999999999999</v>
      </c>
      <c r="E53" s="15">
        <v>24</v>
      </c>
      <c r="F53" s="15">
        <v>46</v>
      </c>
      <c r="G53" s="15">
        <f t="shared" si="10"/>
        <v>34.137599999999992</v>
      </c>
      <c r="H53" s="15">
        <f t="shared" si="11"/>
        <v>51.206399999999995</v>
      </c>
      <c r="I53" s="15">
        <f t="shared" si="12"/>
        <v>42.67199999999999</v>
      </c>
      <c r="J53" s="16">
        <f t="shared" si="13"/>
        <v>524.25599999999986</v>
      </c>
      <c r="K53" s="16">
        <f t="shared" si="14"/>
        <v>1083.0559999999998</v>
      </c>
      <c r="L53" s="20">
        <v>1</v>
      </c>
      <c r="M53" s="1" t="s">
        <v>25</v>
      </c>
      <c r="N53" s="22">
        <f>D53/C53*L53</f>
        <v>1.9166666666666667</v>
      </c>
    </row>
    <row r="54" spans="1:14" x14ac:dyDescent="0.15">
      <c r="A54" s="3"/>
      <c r="B54" s="17" t="s">
        <v>52</v>
      </c>
      <c r="C54" s="17">
        <f t="shared" si="17"/>
        <v>609.59999999999991</v>
      </c>
      <c r="D54" s="17">
        <f t="shared" si="17"/>
        <v>1219.1999999999998</v>
      </c>
      <c r="E54" s="18">
        <v>24</v>
      </c>
      <c r="F54" s="18">
        <v>48</v>
      </c>
      <c r="G54" s="18">
        <f t="shared" si="10"/>
        <v>34.137599999999992</v>
      </c>
      <c r="H54" s="18">
        <f t="shared" si="11"/>
        <v>51.206399999999995</v>
      </c>
      <c r="I54" s="18">
        <f t="shared" si="12"/>
        <v>42.67199999999999</v>
      </c>
      <c r="J54" s="19">
        <f t="shared" si="13"/>
        <v>524.25599999999986</v>
      </c>
      <c r="K54" s="19">
        <f t="shared" si="14"/>
        <v>1133.8559999999998</v>
      </c>
      <c r="L54" s="21">
        <v>1</v>
      </c>
      <c r="M54" s="11" t="s">
        <v>25</v>
      </c>
      <c r="N54" s="23">
        <f t="shared" si="6"/>
        <v>2</v>
      </c>
    </row>
    <row r="55" spans="1:14" x14ac:dyDescent="0.15">
      <c r="A55" s="3"/>
      <c r="B55" s="14" t="s">
        <v>53</v>
      </c>
      <c r="C55" s="14">
        <f t="shared" si="17"/>
        <v>609.59999999999991</v>
      </c>
      <c r="D55" s="14">
        <f t="shared" si="17"/>
        <v>1320.8</v>
      </c>
      <c r="E55" s="15">
        <v>24</v>
      </c>
      <c r="F55" s="15">
        <v>52</v>
      </c>
      <c r="G55" s="15">
        <f t="shared" si="10"/>
        <v>34.137599999999992</v>
      </c>
      <c r="H55" s="15">
        <f t="shared" si="11"/>
        <v>51.206399999999995</v>
      </c>
      <c r="I55" s="15">
        <f t="shared" si="12"/>
        <v>42.67199999999999</v>
      </c>
      <c r="J55" s="16">
        <f t="shared" si="13"/>
        <v>524.25599999999986</v>
      </c>
      <c r="K55" s="16">
        <f t="shared" si="14"/>
        <v>1235.4559999999999</v>
      </c>
      <c r="L55" s="20">
        <v>6</v>
      </c>
      <c r="M55" s="1" t="s">
        <v>25</v>
      </c>
      <c r="N55" s="22">
        <f t="shared" si="6"/>
        <v>13.000000000000002</v>
      </c>
    </row>
    <row r="56" spans="1:14" x14ac:dyDescent="0.15">
      <c r="A56" s="3"/>
      <c r="B56" s="17" t="s">
        <v>54</v>
      </c>
      <c r="C56" s="17">
        <f t="shared" si="17"/>
        <v>609.59999999999991</v>
      </c>
      <c r="D56" s="17">
        <f t="shared" si="17"/>
        <v>1371.6</v>
      </c>
      <c r="E56" s="18">
        <v>24</v>
      </c>
      <c r="F56" s="18">
        <v>54</v>
      </c>
      <c r="G56" s="18">
        <f t="shared" si="10"/>
        <v>34.137599999999992</v>
      </c>
      <c r="H56" s="18">
        <f t="shared" si="11"/>
        <v>51.206399999999995</v>
      </c>
      <c r="I56" s="18">
        <f t="shared" si="12"/>
        <v>42.67199999999999</v>
      </c>
      <c r="J56" s="19">
        <f t="shared" si="13"/>
        <v>524.25599999999986</v>
      </c>
      <c r="K56" s="19">
        <f t="shared" si="14"/>
        <v>1286.2559999999999</v>
      </c>
      <c r="L56" s="21">
        <v>4</v>
      </c>
      <c r="M56" s="11" t="s">
        <v>25</v>
      </c>
      <c r="N56" s="23">
        <f>D56/C56*L56</f>
        <v>9</v>
      </c>
    </row>
    <row r="57" spans="1:14" x14ac:dyDescent="0.15">
      <c r="A57" s="3"/>
      <c r="B57" s="14" t="s">
        <v>75</v>
      </c>
      <c r="C57" s="14">
        <f>E57*25.4</f>
        <v>1117.5999999999999</v>
      </c>
      <c r="D57" s="14">
        <f>F57*25.4</f>
        <v>1574.8</v>
      </c>
      <c r="E57" s="15">
        <v>44</v>
      </c>
      <c r="F57" s="15">
        <v>62</v>
      </c>
      <c r="G57" s="15">
        <f t="shared" si="10"/>
        <v>62.585599999999985</v>
      </c>
      <c r="H57" s="15">
        <f t="shared" si="11"/>
        <v>93.878399999999999</v>
      </c>
      <c r="I57" s="15">
        <f t="shared" si="12"/>
        <v>78.231999999999985</v>
      </c>
      <c r="J57" s="16">
        <f t="shared" si="13"/>
        <v>961.13599999999997</v>
      </c>
      <c r="K57" s="16">
        <f t="shared" si="14"/>
        <v>1418.336</v>
      </c>
      <c r="L57" s="20">
        <v>2</v>
      </c>
      <c r="M57" s="1" t="s">
        <v>25</v>
      </c>
      <c r="N57" s="22">
        <f>D57/C57*L57</f>
        <v>2.8181818181818183</v>
      </c>
    </row>
    <row r="58" spans="1:14" x14ac:dyDescent="0.15">
      <c r="A58" s="3"/>
      <c r="B58" s="17" t="s">
        <v>74</v>
      </c>
      <c r="C58" s="17">
        <f t="shared" si="17"/>
        <v>1117.5999999999999</v>
      </c>
      <c r="D58" s="17">
        <f t="shared" si="17"/>
        <v>1676.3999999999999</v>
      </c>
      <c r="E58" s="18">
        <v>44</v>
      </c>
      <c r="F58" s="18">
        <v>66</v>
      </c>
      <c r="G58" s="18">
        <f t="shared" si="10"/>
        <v>62.585599999999985</v>
      </c>
      <c r="H58" s="18">
        <f t="shared" si="11"/>
        <v>93.878399999999999</v>
      </c>
      <c r="I58" s="18">
        <f t="shared" si="12"/>
        <v>78.231999999999985</v>
      </c>
      <c r="J58" s="19">
        <f t="shared" si="13"/>
        <v>961.13599999999997</v>
      </c>
      <c r="K58" s="19">
        <f t="shared" si="14"/>
        <v>1519.9359999999999</v>
      </c>
      <c r="L58" s="21">
        <v>2</v>
      </c>
      <c r="M58" s="11" t="s">
        <v>25</v>
      </c>
      <c r="N58" s="23">
        <f>D58/C58*L58</f>
        <v>3</v>
      </c>
    </row>
    <row r="59" spans="1:14" x14ac:dyDescent="0.15">
      <c r="A59" s="3"/>
      <c r="B59" s="14" t="s">
        <v>61</v>
      </c>
      <c r="C59" s="14">
        <f t="shared" si="17"/>
        <v>1117.5999999999999</v>
      </c>
      <c r="D59" s="14">
        <f t="shared" si="17"/>
        <v>2032</v>
      </c>
      <c r="E59" s="15">
        <v>44</v>
      </c>
      <c r="F59" s="15">
        <v>80</v>
      </c>
      <c r="G59" s="15">
        <f t="shared" si="10"/>
        <v>62.585599999999985</v>
      </c>
      <c r="H59" s="15">
        <f t="shared" si="11"/>
        <v>93.878399999999999</v>
      </c>
      <c r="I59" s="15">
        <f t="shared" si="12"/>
        <v>78.231999999999985</v>
      </c>
      <c r="J59" s="16">
        <f t="shared" si="13"/>
        <v>961.13599999999997</v>
      </c>
      <c r="K59" s="16">
        <f t="shared" si="14"/>
        <v>1875.5360000000001</v>
      </c>
      <c r="L59" s="20">
        <v>4</v>
      </c>
      <c r="M59" s="1" t="s">
        <v>25</v>
      </c>
      <c r="N59" s="22">
        <f>D59/C59*L59</f>
        <v>7.2727272727272734</v>
      </c>
    </row>
    <row r="60" spans="1:14" x14ac:dyDescent="0.15">
      <c r="A60" s="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15">
      <c r="A61" s="3"/>
      <c r="B61" s="55" t="s">
        <v>77</v>
      </c>
      <c r="C61" s="55"/>
      <c r="D61" s="55"/>
      <c r="E61" s="55"/>
      <c r="F61" s="55"/>
      <c r="G61" s="55"/>
      <c r="H61" s="55"/>
      <c r="I61" s="55"/>
      <c r="J61" s="55"/>
      <c r="K61" s="29">
        <v>0.7</v>
      </c>
    </row>
    <row r="62" spans="1:14" x14ac:dyDescent="0.15">
      <c r="A62" s="3"/>
    </row>
    <row r="63" spans="1:14" x14ac:dyDescent="0.15">
      <c r="A63" s="3"/>
      <c r="B63" s="12" t="s">
        <v>16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15">
      <c r="A64" s="3"/>
      <c r="B64" s="13" t="s">
        <v>17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x14ac:dyDescent="0.15">
      <c r="A65" s="3"/>
      <c r="B65" s="13" t="s">
        <v>18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x14ac:dyDescent="0.15">
      <c r="A66" s="3"/>
      <c r="B66" s="13" t="s">
        <v>19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x14ac:dyDescent="0.15">
      <c r="A67" s="3"/>
      <c r="B67" s="13" t="s">
        <v>22</v>
      </c>
      <c r="C67" s="13"/>
      <c r="D67" s="52" t="s">
        <v>23</v>
      </c>
      <c r="E67" s="52"/>
      <c r="F67" s="13"/>
      <c r="G67" s="13"/>
      <c r="H67" s="13"/>
      <c r="I67" s="13"/>
      <c r="J67" s="13"/>
      <c r="K67" s="13"/>
      <c r="L67" s="13"/>
      <c r="M67" s="13"/>
      <c r="N67" s="13"/>
    </row>
    <row r="68" spans="1:14" x14ac:dyDescent="0.15">
      <c r="B68" s="13" t="s">
        <v>43</v>
      </c>
      <c r="C68" s="13"/>
      <c r="D68" s="13"/>
      <c r="E68" s="13"/>
      <c r="F68" s="13"/>
      <c r="G68" s="13"/>
      <c r="H68" s="13"/>
      <c r="I68" s="13"/>
      <c r="J68" s="13"/>
      <c r="K68" s="52" t="s">
        <v>42</v>
      </c>
      <c r="L68" s="52"/>
      <c r="M68" s="52"/>
      <c r="N68" s="52"/>
    </row>
    <row r="70" spans="1:14" x14ac:dyDescent="0.15">
      <c r="B70" s="27" t="s">
        <v>71</v>
      </c>
      <c r="C70" s="28" t="s">
        <v>79</v>
      </c>
    </row>
    <row r="71" spans="1:14" x14ac:dyDescent="0.15">
      <c r="B71" s="27" t="s">
        <v>72</v>
      </c>
      <c r="C71" s="42">
        <v>42677</v>
      </c>
      <c r="D71" s="42"/>
    </row>
  </sheetData>
  <sheetProtection sheet="1" objects="1" scenarios="1" formatCells="0"/>
  <mergeCells count="14">
    <mergeCell ref="C71:D71"/>
    <mergeCell ref="B1:G1"/>
    <mergeCell ref="B6:B7"/>
    <mergeCell ref="B2:N2"/>
    <mergeCell ref="L6:N7"/>
    <mergeCell ref="H1:N1"/>
    <mergeCell ref="K68:N68"/>
    <mergeCell ref="D67:E67"/>
    <mergeCell ref="C6:D6"/>
    <mergeCell ref="E6:F6"/>
    <mergeCell ref="G6:I6"/>
    <mergeCell ref="B37:N37"/>
    <mergeCell ref="B61:J61"/>
    <mergeCell ref="J6:K6"/>
  </mergeCells>
  <phoneticPr fontId="1"/>
  <dataValidations count="2">
    <dataValidation type="list" allowBlank="1" showInputMessage="1" showErrorMessage="1" sqref="G4 G39">
      <formula1>"5%,6%,7%,8%,9%,10%"</formula1>
    </dataValidation>
    <dataValidation allowBlank="1" showInputMessage="1" showErrorMessage="1" errorTitle="Please don't change this!" error="Just change the Top border size, and the bottom border size will be recalculated." promptTitle="Please Don't Change This!" prompt="You can only change the top border size, and the bottom border will be recalculated." sqref="H4:H5 H39"/>
  </dataValidations>
  <hyperlinks>
    <hyperlink ref="H1" r:id="rId1"/>
    <hyperlink ref="D67" r:id="rId2"/>
    <hyperlink ref="K68" r:id="rId3"/>
  </hyperlinks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 Border Sizes</vt:lpstr>
    </vt:vector>
  </TitlesOfParts>
  <Manager>Martin Bailey</Manager>
  <Company>Martin Bailey Photography K.K.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 Border Size Calculation</dc:title>
  <dc:subject>Use this to calculate the size of top, bottom and side borders for photo prints.</dc:subject>
  <dc:creator>Martin Bailey</dc:creator>
  <cp:keywords/>
  <dc:description/>
  <cp:lastModifiedBy>Martin Bailey</cp:lastModifiedBy>
  <cp:lastPrinted>2004-04-24T03:38:56Z</cp:lastPrinted>
  <dcterms:created xsi:type="dcterms:W3CDTF">1997-01-08T22:48:59Z</dcterms:created>
  <dcterms:modified xsi:type="dcterms:W3CDTF">2016-11-16T15:09:58Z</dcterms:modified>
  <cp:category/>
</cp:coreProperties>
</file>